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66925"/>
  <mc:AlternateContent xmlns:mc="http://schemas.openxmlformats.org/markup-compatibility/2006">
    <mc:Choice Requires="x15">
      <x15ac:absPath xmlns:x15ac="http://schemas.microsoft.com/office/spreadsheetml/2010/11/ac" url="https://liveyourbestlife-my.sharepoint.com/personal/christine_roggenbaum_equusworks_com/Documents/Contract and MOU information/Lanc OSO/Lancaster Monitoring Response/State and Lancaster Performance/PY 23 Q1/"/>
    </mc:Choice>
  </mc:AlternateContent>
  <xr:revisionPtr revIDLastSave="2" documentId="13_ncr:1_{EB52A5F6-ED15-45A2-A4A3-BC7CE09D7C23}" xr6:coauthVersionLast="47" xr6:coauthVersionMax="47" xr10:uidLastSave="{521C6F8A-491E-43CD-816D-47A86250E0B8}"/>
  <bookViews>
    <workbookView xWindow="-19310" yWindow="-110" windowWidth="19420" windowHeight="10420" firstSheet="1" activeTab="3" xr2:uid="{00000000-000D-0000-FFFF-FFFF00000000}"/>
  </bookViews>
  <sheets>
    <sheet name="Overview" sheetId="2" r:id="rId1"/>
    <sheet name="Performance Comparison QTR" sheetId="10" r:id="rId2"/>
    <sheet name="Performance Comparison PYD" sheetId="11" r:id="rId3"/>
    <sheet name="CL report QTR" sheetId="12" r:id="rId4"/>
    <sheet name="CL report PYD" sheetId="13" r:id="rId5"/>
    <sheet name="CL list" sheetId="3" state="hidden" r:id="rId6"/>
    <sheet name="Crosswalk" sheetId="4" state="hidden" r:id="rId7"/>
    <sheet name="Negotiations" sheetId="5" state="hidden" r:id="rId8"/>
    <sheet name="top_line_QTR" sheetId="6" state="hidden" r:id="rId9"/>
    <sheet name="top_line_PYD" sheetId="7" state="hidden" r:id="rId10"/>
    <sheet name="full_report_QTR" sheetId="9" state="hidden" r:id="rId11"/>
    <sheet name="full_report_PYD" sheetId="14" state="hidden" r:id="rId12"/>
  </sheets>
  <definedNames>
    <definedName name="full_report_PYD">full_report_PYD!$A$1:$J$2731</definedName>
    <definedName name="full_report_QTR">full_report_QTR!$A$1:$J$2731</definedName>
    <definedName name="lwdb">'CL list'!$B$1:$B$24</definedName>
    <definedName name="office">'CL list'!$C$26:$C$32</definedName>
    <definedName name="office2">'CL list'!$C$34:$C$40</definedName>
    <definedName name="_xlnm.Print_Area" localSheetId="4">'CL report PYD'!$A$5:$L$63</definedName>
    <definedName name="_xlnm.Print_Area" localSheetId="3">'CL report QTR'!$A$5:$L$62</definedName>
    <definedName name="_xlnm.Print_Area" localSheetId="2">'Performance Comparison PYD'!$A$1:$K$108</definedName>
    <definedName name="_xlnm.Print_Area" localSheetId="1">'Performance Comparison QTR'!$A$1:$K$108</definedName>
    <definedName name="_xlnm.Print_Titles" localSheetId="4">'CL report PYD'!$A$5:$IV$9</definedName>
    <definedName name="_xlnm.Print_Titles" localSheetId="3">'CL report QTR'!$A$5:$IV$9</definedName>
    <definedName name="_xlnm.Print_Titles" localSheetId="2">'Performance Comparison PYD'!$A$1:$IV$5</definedName>
    <definedName name="_xlnm.Print_Titles" localSheetId="1">'Performance Comparison QTR'!$A$1:$IV$5</definedName>
    <definedName name="top_line_PYD">top_line_PYD!$A$1:$G$71</definedName>
    <definedName name="top_line_QTR">top_line_QTR!$A$1:$G$71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08" i="11" l="1"/>
  <c r="I107" i="11"/>
  <c r="I106" i="11"/>
  <c r="I104" i="11"/>
  <c r="I103" i="11"/>
  <c r="I102" i="11"/>
  <c r="I100" i="11"/>
  <c r="I99" i="11"/>
  <c r="I98" i="11"/>
  <c r="I97" i="11"/>
  <c r="I95" i="11"/>
  <c r="I94" i="11"/>
  <c r="I92" i="11"/>
  <c r="I89" i="11"/>
  <c r="I88" i="11"/>
  <c r="I87" i="11"/>
  <c r="I86" i="11"/>
  <c r="I85" i="11"/>
  <c r="I84" i="11"/>
  <c r="I81" i="11"/>
  <c r="I80" i="11"/>
  <c r="I79" i="11"/>
  <c r="I78" i="11"/>
  <c r="I76" i="11"/>
  <c r="I74" i="11"/>
  <c r="I73" i="11"/>
  <c r="I71" i="11"/>
  <c r="I69" i="11"/>
  <c r="I68" i="11"/>
  <c r="I66" i="11"/>
  <c r="I63" i="11"/>
  <c r="I60" i="11"/>
  <c r="I59" i="11"/>
  <c r="I57" i="11"/>
  <c r="I56" i="11"/>
  <c r="I55" i="11"/>
  <c r="I54" i="11"/>
  <c r="I53" i="11"/>
  <c r="I50" i="11"/>
  <c r="I49" i="11"/>
  <c r="I48" i="11"/>
  <c r="I45" i="11"/>
  <c r="I44" i="11"/>
  <c r="I43" i="11"/>
  <c r="I42" i="11"/>
  <c r="I40" i="11"/>
  <c r="I39" i="11"/>
  <c r="I38" i="11"/>
  <c r="I36" i="11"/>
  <c r="I33" i="11"/>
  <c r="I32" i="11"/>
  <c r="I31" i="11"/>
  <c r="I30" i="11"/>
  <c r="I29" i="11"/>
  <c r="I28" i="11"/>
  <c r="I27" i="11"/>
  <c r="I24" i="11"/>
  <c r="I21" i="11"/>
  <c r="I20" i="11"/>
  <c r="I19" i="11"/>
  <c r="I18" i="11"/>
  <c r="I17" i="11"/>
  <c r="I16" i="11"/>
  <c r="I14" i="11"/>
  <c r="I13" i="11"/>
  <c r="I12" i="11"/>
  <c r="I11" i="11"/>
  <c r="I10" i="11"/>
  <c r="I9" i="11"/>
  <c r="F108" i="11"/>
  <c r="F107" i="11"/>
  <c r="F106" i="11"/>
  <c r="F104" i="11"/>
  <c r="F103" i="11"/>
  <c r="F102" i="11"/>
  <c r="F100" i="11"/>
  <c r="F99" i="11"/>
  <c r="F98" i="11"/>
  <c r="F97" i="11"/>
  <c r="F95" i="11"/>
  <c r="F94" i="11"/>
  <c r="F92" i="11"/>
  <c r="F89" i="11"/>
  <c r="F88" i="11"/>
  <c r="F87" i="11"/>
  <c r="F86" i="11"/>
  <c r="F85" i="11"/>
  <c r="F84" i="11"/>
  <c r="F81" i="11"/>
  <c r="F80" i="11"/>
  <c r="F79" i="11"/>
  <c r="F78" i="11"/>
  <c r="F76" i="11"/>
  <c r="F74" i="11"/>
  <c r="F73" i="11"/>
  <c r="F71" i="11"/>
  <c r="F69" i="11"/>
  <c r="F68" i="11"/>
  <c r="F66" i="11"/>
  <c r="F63" i="11"/>
  <c r="F60" i="11"/>
  <c r="F59" i="11"/>
  <c r="F57" i="11"/>
  <c r="F56" i="11"/>
  <c r="F55" i="11"/>
  <c r="F54" i="11"/>
  <c r="F53" i="11"/>
  <c r="F50" i="11"/>
  <c r="F49" i="11"/>
  <c r="F48" i="11"/>
  <c r="F45" i="11"/>
  <c r="F44" i="11"/>
  <c r="F43" i="11"/>
  <c r="F42" i="11"/>
  <c r="F40" i="11"/>
  <c r="F39" i="11"/>
  <c r="F38" i="11"/>
  <c r="F36" i="11"/>
  <c r="F33" i="11"/>
  <c r="F32" i="11"/>
  <c r="F31" i="11"/>
  <c r="F30" i="11"/>
  <c r="F29" i="11"/>
  <c r="F28" i="11"/>
  <c r="F27" i="11"/>
  <c r="F24" i="11"/>
  <c r="F21" i="11"/>
  <c r="F20" i="11"/>
  <c r="F19" i="11"/>
  <c r="F18" i="11"/>
  <c r="F17" i="11"/>
  <c r="F16" i="11"/>
  <c r="F14" i="11"/>
  <c r="F13" i="11"/>
  <c r="F12" i="11"/>
  <c r="F11" i="11"/>
  <c r="F10" i="11"/>
  <c r="F9" i="11"/>
  <c r="C108" i="11"/>
  <c r="C107" i="11"/>
  <c r="C106" i="11"/>
  <c r="C104" i="11"/>
  <c r="C103" i="11"/>
  <c r="C102" i="11"/>
  <c r="C100" i="11"/>
  <c r="C99" i="11"/>
  <c r="C98" i="11"/>
  <c r="C97" i="11"/>
  <c r="C95" i="11"/>
  <c r="C94" i="11"/>
  <c r="C92" i="11"/>
  <c r="C89" i="11"/>
  <c r="C88" i="11"/>
  <c r="C87" i="11"/>
  <c r="C86" i="11"/>
  <c r="C85" i="11"/>
  <c r="C84" i="11"/>
  <c r="C81" i="11"/>
  <c r="C80" i="11"/>
  <c r="C79" i="11"/>
  <c r="C78" i="11"/>
  <c r="C76" i="11"/>
  <c r="C74" i="11"/>
  <c r="C73" i="11"/>
  <c r="C71" i="11"/>
  <c r="C69" i="11"/>
  <c r="C68" i="11"/>
  <c r="C66" i="11"/>
  <c r="C63" i="11"/>
  <c r="C60" i="11"/>
  <c r="C59" i="11"/>
  <c r="C57" i="11"/>
  <c r="C56" i="11"/>
  <c r="C55" i="11"/>
  <c r="C54" i="11"/>
  <c r="C53" i="11"/>
  <c r="C50" i="11"/>
  <c r="C49" i="11"/>
  <c r="C48" i="11"/>
  <c r="C45" i="11"/>
  <c r="C44" i="11"/>
  <c r="C43" i="11"/>
  <c r="C42" i="11"/>
  <c r="C40" i="11"/>
  <c r="C39" i="11"/>
  <c r="C38" i="11"/>
  <c r="C36" i="11"/>
  <c r="C33" i="11"/>
  <c r="C32" i="11"/>
  <c r="C31" i="11"/>
  <c r="C30" i="11"/>
  <c r="C29" i="11"/>
  <c r="C28" i="11"/>
  <c r="C27" i="11"/>
  <c r="C24" i="11"/>
  <c r="C21" i="11"/>
  <c r="C20" i="11"/>
  <c r="C19" i="11"/>
  <c r="C18" i="11"/>
  <c r="C17" i="11"/>
  <c r="C16" i="11"/>
  <c r="C14" i="11"/>
  <c r="C13" i="11"/>
  <c r="C12" i="11"/>
  <c r="C11" i="11"/>
  <c r="C10" i="11"/>
  <c r="C9" i="11"/>
  <c r="I108" i="10"/>
  <c r="I107" i="10"/>
  <c r="I106" i="10"/>
  <c r="I104" i="10"/>
  <c r="I103" i="10"/>
  <c r="I102" i="10"/>
  <c r="I100" i="10"/>
  <c r="I99" i="10"/>
  <c r="I98" i="10"/>
  <c r="I97" i="10"/>
  <c r="I95" i="10"/>
  <c r="I94" i="10"/>
  <c r="I92" i="10"/>
  <c r="I89" i="10"/>
  <c r="I88" i="10"/>
  <c r="I87" i="10"/>
  <c r="I86" i="10"/>
  <c r="I85" i="10"/>
  <c r="I84" i="10"/>
  <c r="I81" i="10"/>
  <c r="I80" i="10"/>
  <c r="I79" i="10"/>
  <c r="I78" i="10"/>
  <c r="I76" i="10"/>
  <c r="I74" i="10"/>
  <c r="I73" i="10"/>
  <c r="I71" i="10"/>
  <c r="I69" i="10"/>
  <c r="I68" i="10"/>
  <c r="I66" i="10"/>
  <c r="I63" i="10"/>
  <c r="I60" i="10"/>
  <c r="I59" i="10"/>
  <c r="I57" i="10"/>
  <c r="I56" i="10"/>
  <c r="I55" i="10"/>
  <c r="I54" i="10"/>
  <c r="I53" i="10"/>
  <c r="I50" i="10"/>
  <c r="I49" i="10"/>
  <c r="I48" i="10"/>
  <c r="I45" i="10"/>
  <c r="I44" i="10"/>
  <c r="I43" i="10"/>
  <c r="I42" i="10"/>
  <c r="I40" i="10"/>
  <c r="I39" i="10"/>
  <c r="I38" i="10"/>
  <c r="I36" i="10"/>
  <c r="I33" i="10"/>
  <c r="I32" i="10"/>
  <c r="I31" i="10"/>
  <c r="I30" i="10"/>
  <c r="I29" i="10"/>
  <c r="I28" i="10"/>
  <c r="I27" i="10"/>
  <c r="I24" i="10"/>
  <c r="I21" i="10"/>
  <c r="I20" i="10"/>
  <c r="I19" i="10"/>
  <c r="I18" i="10"/>
  <c r="I17" i="10"/>
  <c r="I16" i="10"/>
  <c r="I14" i="10"/>
  <c r="I13" i="10"/>
  <c r="I12" i="10"/>
  <c r="I11" i="10"/>
  <c r="I10" i="10"/>
  <c r="I9" i="10"/>
  <c r="F108" i="10"/>
  <c r="F107" i="10"/>
  <c r="F106" i="10"/>
  <c r="F104" i="10"/>
  <c r="F103" i="10"/>
  <c r="F102" i="10"/>
  <c r="F100" i="10"/>
  <c r="F99" i="10"/>
  <c r="F98" i="10"/>
  <c r="F97" i="10"/>
  <c r="F95" i="10"/>
  <c r="F94" i="10"/>
  <c r="F92" i="10"/>
  <c r="F89" i="10"/>
  <c r="F88" i="10"/>
  <c r="F87" i="10"/>
  <c r="F86" i="10"/>
  <c r="F85" i="10"/>
  <c r="F84" i="10"/>
  <c r="F81" i="10"/>
  <c r="F80" i="10"/>
  <c r="F79" i="10"/>
  <c r="F78" i="10"/>
  <c r="F76" i="10"/>
  <c r="F74" i="10"/>
  <c r="F73" i="10"/>
  <c r="F71" i="10"/>
  <c r="F69" i="10"/>
  <c r="F68" i="10"/>
  <c r="F66" i="10"/>
  <c r="F63" i="10"/>
  <c r="F60" i="10"/>
  <c r="F59" i="10"/>
  <c r="F57" i="10"/>
  <c r="F56" i="10"/>
  <c r="F55" i="10"/>
  <c r="F54" i="10"/>
  <c r="F53" i="10"/>
  <c r="F50" i="10"/>
  <c r="F49" i="10"/>
  <c r="F48" i="10"/>
  <c r="F45" i="10"/>
  <c r="F44" i="10"/>
  <c r="F43" i="10"/>
  <c r="F42" i="10"/>
  <c r="F40" i="10"/>
  <c r="F39" i="10"/>
  <c r="F38" i="10"/>
  <c r="F36" i="10"/>
  <c r="F33" i="10"/>
  <c r="F32" i="10"/>
  <c r="F31" i="10"/>
  <c r="F30" i="10"/>
  <c r="F29" i="10"/>
  <c r="F28" i="10"/>
  <c r="F27" i="10"/>
  <c r="F24" i="10"/>
  <c r="F21" i="10"/>
  <c r="F20" i="10"/>
  <c r="F19" i="10"/>
  <c r="F18" i="10"/>
  <c r="F17" i="10"/>
  <c r="F16" i="10"/>
  <c r="F14" i="10"/>
  <c r="F13" i="10"/>
  <c r="F12" i="10"/>
  <c r="F11" i="10"/>
  <c r="F10" i="10"/>
  <c r="F9" i="10"/>
  <c r="C108" i="10"/>
  <c r="C107" i="10"/>
  <c r="C106" i="10"/>
  <c r="C104" i="10"/>
  <c r="C103" i="10"/>
  <c r="C102" i="10"/>
  <c r="C100" i="10"/>
  <c r="C99" i="10"/>
  <c r="C98" i="10"/>
  <c r="C97" i="10"/>
  <c r="C95" i="10"/>
  <c r="C94" i="10"/>
  <c r="C92" i="10"/>
  <c r="C89" i="10"/>
  <c r="C88" i="10"/>
  <c r="C87" i="10"/>
  <c r="C86" i="10"/>
  <c r="C85" i="10"/>
  <c r="C84" i="10"/>
  <c r="C81" i="10"/>
  <c r="C80" i="10"/>
  <c r="C79" i="10"/>
  <c r="C78" i="10"/>
  <c r="C76" i="10"/>
  <c r="C74" i="10"/>
  <c r="C73" i="10"/>
  <c r="C71" i="10"/>
  <c r="C69" i="10"/>
  <c r="C68" i="10"/>
  <c r="C66" i="10"/>
  <c r="C63" i="10"/>
  <c r="C60" i="10"/>
  <c r="C59" i="10"/>
  <c r="C57" i="10"/>
  <c r="C56" i="10"/>
  <c r="C55" i="10"/>
  <c r="C54" i="10"/>
  <c r="C53" i="10"/>
  <c r="C50" i="10"/>
  <c r="C49" i="10"/>
  <c r="C48" i="10"/>
  <c r="C45" i="10"/>
  <c r="C44" i="10"/>
  <c r="C43" i="10"/>
  <c r="C42" i="10"/>
  <c r="C40" i="10"/>
  <c r="C39" i="10"/>
  <c r="C38" i="10"/>
  <c r="C36" i="10"/>
  <c r="C33" i="10"/>
  <c r="C32" i="10"/>
  <c r="C31" i="10"/>
  <c r="C30" i="10"/>
  <c r="C29" i="10"/>
  <c r="C28" i="10"/>
  <c r="C27" i="10"/>
  <c r="C24" i="10"/>
  <c r="C21" i="10"/>
  <c r="C20" i="10"/>
  <c r="C19" i="10"/>
  <c r="C18" i="10"/>
  <c r="C17" i="10"/>
  <c r="C16" i="10"/>
  <c r="C14" i="10"/>
  <c r="C13" i="10"/>
  <c r="C12" i="10"/>
  <c r="C11" i="10"/>
  <c r="C10" i="10"/>
  <c r="C9" i="10"/>
  <c r="F34" i="3" l="1"/>
  <c r="E34" i="3"/>
  <c r="D34" i="3"/>
  <c r="F26" i="3"/>
  <c r="E26" i="3"/>
  <c r="D26" i="3"/>
  <c r="G34" i="3" l="1"/>
  <c r="G26" i="3"/>
  <c r="C40" i="3"/>
  <c r="C39" i="3"/>
  <c r="C38" i="3"/>
  <c r="C37" i="3"/>
  <c r="C36" i="3"/>
  <c r="C35" i="3"/>
  <c r="C34" i="3"/>
  <c r="C32" i="3"/>
  <c r="C31" i="3"/>
  <c r="C30" i="3"/>
  <c r="C29" i="3"/>
  <c r="C28" i="3"/>
  <c r="C27" i="3"/>
  <c r="C26" i="3"/>
  <c r="J108" i="11"/>
  <c r="K108" i="11" s="1"/>
  <c r="G108" i="11"/>
  <c r="D108" i="11"/>
  <c r="E108" i="11" s="1"/>
  <c r="J107" i="11"/>
  <c r="K107" i="11" s="1"/>
  <c r="G107" i="11"/>
  <c r="H107" i="11" s="1"/>
  <c r="D107" i="11"/>
  <c r="J106" i="11"/>
  <c r="K106" i="11" s="1"/>
  <c r="G106" i="11"/>
  <c r="D106" i="11"/>
  <c r="J104" i="11"/>
  <c r="G104" i="11"/>
  <c r="H104" i="11" s="1"/>
  <c r="D104" i="11"/>
  <c r="J103" i="11"/>
  <c r="K103" i="11"/>
  <c r="G103" i="11"/>
  <c r="D103" i="11"/>
  <c r="E103" i="11" s="1"/>
  <c r="J102" i="11"/>
  <c r="G102" i="11"/>
  <c r="H102" i="11" s="1"/>
  <c r="D102" i="11"/>
  <c r="J100" i="11"/>
  <c r="K100" i="11" s="1"/>
  <c r="G100" i="11"/>
  <c r="D100" i="11"/>
  <c r="E100" i="11" s="1"/>
  <c r="J99" i="11"/>
  <c r="G99" i="11"/>
  <c r="H99" i="11" s="1"/>
  <c r="D99" i="11"/>
  <c r="J98" i="11"/>
  <c r="G98" i="11"/>
  <c r="D98" i="11"/>
  <c r="E98" i="11" s="1"/>
  <c r="J97" i="11"/>
  <c r="K97" i="11" s="1"/>
  <c r="G97" i="11"/>
  <c r="D97" i="11"/>
  <c r="J95" i="11"/>
  <c r="G95" i="11"/>
  <c r="D95" i="11"/>
  <c r="J94" i="11"/>
  <c r="K94" i="11" s="1"/>
  <c r="G94" i="11"/>
  <c r="H94" i="11" s="1"/>
  <c r="D94" i="11"/>
  <c r="J92" i="11"/>
  <c r="G92" i="11"/>
  <c r="D92" i="11"/>
  <c r="E92" i="11" s="1"/>
  <c r="J89" i="11"/>
  <c r="G89" i="11"/>
  <c r="H89" i="11" s="1"/>
  <c r="D89" i="11"/>
  <c r="J88" i="11"/>
  <c r="K88" i="11" s="1"/>
  <c r="G88" i="11"/>
  <c r="H88" i="11" s="1"/>
  <c r="D88" i="11"/>
  <c r="E88" i="11" s="1"/>
  <c r="J87" i="11"/>
  <c r="G87" i="11"/>
  <c r="H87" i="11" s="1"/>
  <c r="D87" i="11"/>
  <c r="J86" i="11"/>
  <c r="K86" i="11"/>
  <c r="G86" i="11"/>
  <c r="H86" i="11" s="1"/>
  <c r="D86" i="11"/>
  <c r="E86" i="11" s="1"/>
  <c r="J85" i="11"/>
  <c r="G85" i="11"/>
  <c r="H85" i="11" s="1"/>
  <c r="D85" i="11"/>
  <c r="J84" i="11"/>
  <c r="K84" i="11"/>
  <c r="G84" i="11"/>
  <c r="D84" i="11"/>
  <c r="E84" i="11" s="1"/>
  <c r="J81" i="11"/>
  <c r="G81" i="11"/>
  <c r="H81" i="11" s="1"/>
  <c r="D81" i="11"/>
  <c r="E81" i="11" s="1"/>
  <c r="J80" i="11"/>
  <c r="K80" i="11" s="1"/>
  <c r="G80" i="11"/>
  <c r="D80" i="11"/>
  <c r="E80" i="11" s="1"/>
  <c r="J79" i="11"/>
  <c r="G79" i="11"/>
  <c r="H79" i="11"/>
  <c r="D79" i="11"/>
  <c r="E79" i="11" s="1"/>
  <c r="J78" i="11"/>
  <c r="K78" i="11" s="1"/>
  <c r="G78" i="11"/>
  <c r="D78" i="11"/>
  <c r="E78" i="11" s="1"/>
  <c r="J76" i="11"/>
  <c r="G76" i="11"/>
  <c r="H76" i="11" s="1"/>
  <c r="D76" i="11"/>
  <c r="J74" i="11"/>
  <c r="K74" i="11" s="1"/>
  <c r="G74" i="11"/>
  <c r="D74" i="11"/>
  <c r="E74" i="11" s="1"/>
  <c r="J73" i="11"/>
  <c r="K73" i="11" s="1"/>
  <c r="G73" i="11"/>
  <c r="H73" i="11" s="1"/>
  <c r="D73" i="11"/>
  <c r="J71" i="11"/>
  <c r="K71" i="11" s="1"/>
  <c r="G71" i="11"/>
  <c r="D71" i="11"/>
  <c r="E71" i="11" s="1"/>
  <c r="J69" i="11"/>
  <c r="K69" i="11" s="1"/>
  <c r="G69" i="11"/>
  <c r="H69" i="11" s="1"/>
  <c r="D69" i="11"/>
  <c r="J68" i="11"/>
  <c r="K68" i="11" s="1"/>
  <c r="G68" i="11"/>
  <c r="D68" i="11"/>
  <c r="E68" i="11" s="1"/>
  <c r="J66" i="11"/>
  <c r="G66" i="11"/>
  <c r="H66" i="11" s="1"/>
  <c r="D66" i="11"/>
  <c r="J63" i="11"/>
  <c r="K63" i="11" s="1"/>
  <c r="G63" i="11"/>
  <c r="H63" i="11" s="1"/>
  <c r="D63" i="11"/>
  <c r="E63" i="11"/>
  <c r="J60" i="11"/>
  <c r="G60" i="11"/>
  <c r="H60" i="11" s="1"/>
  <c r="D60" i="11"/>
  <c r="J59" i="11"/>
  <c r="K59" i="11" s="1"/>
  <c r="G59" i="11"/>
  <c r="D59" i="11"/>
  <c r="E59" i="11" s="1"/>
  <c r="J57" i="11"/>
  <c r="G57" i="11"/>
  <c r="H57" i="11" s="1"/>
  <c r="D57" i="11"/>
  <c r="J56" i="11"/>
  <c r="K56" i="11" s="1"/>
  <c r="G56" i="11"/>
  <c r="D56" i="11"/>
  <c r="E56" i="11"/>
  <c r="J55" i="11"/>
  <c r="G55" i="11"/>
  <c r="H55" i="11" s="1"/>
  <c r="D55" i="11"/>
  <c r="E55" i="11" s="1"/>
  <c r="J54" i="11"/>
  <c r="K54" i="11" s="1"/>
  <c r="G54" i="11"/>
  <c r="D54" i="11"/>
  <c r="E54" i="11" s="1"/>
  <c r="J53" i="11"/>
  <c r="G53" i="11"/>
  <c r="H53" i="11" s="1"/>
  <c r="D53" i="11"/>
  <c r="E53" i="11" s="1"/>
  <c r="J50" i="11"/>
  <c r="K50" i="11" s="1"/>
  <c r="G50" i="11"/>
  <c r="D50" i="11"/>
  <c r="E50" i="11" s="1"/>
  <c r="J49" i="11"/>
  <c r="G49" i="11"/>
  <c r="H49" i="11" s="1"/>
  <c r="D49" i="11"/>
  <c r="J48" i="11"/>
  <c r="K48" i="11"/>
  <c r="G48" i="11"/>
  <c r="D48" i="11"/>
  <c r="E48" i="11" s="1"/>
  <c r="J45" i="11"/>
  <c r="G45" i="11"/>
  <c r="H45" i="11" s="1"/>
  <c r="D45" i="11"/>
  <c r="J44" i="11"/>
  <c r="K44" i="11" s="1"/>
  <c r="G44" i="11"/>
  <c r="D44" i="11"/>
  <c r="E44" i="11" s="1"/>
  <c r="J43" i="11"/>
  <c r="G43" i="11"/>
  <c r="H43" i="11" s="1"/>
  <c r="D43" i="11"/>
  <c r="J42" i="11"/>
  <c r="K42" i="11" s="1"/>
  <c r="G42" i="11"/>
  <c r="D42" i="11"/>
  <c r="E42" i="11" s="1"/>
  <c r="J40" i="11"/>
  <c r="G40" i="11"/>
  <c r="H40" i="11" s="1"/>
  <c r="D40" i="11"/>
  <c r="J39" i="11"/>
  <c r="K39" i="11" s="1"/>
  <c r="G39" i="11"/>
  <c r="D39" i="11"/>
  <c r="E39" i="11" s="1"/>
  <c r="J38" i="11"/>
  <c r="K38" i="11" s="1"/>
  <c r="G38" i="11"/>
  <c r="H38" i="11"/>
  <c r="D38" i="11"/>
  <c r="J36" i="11"/>
  <c r="K36" i="11" s="1"/>
  <c r="G36" i="11"/>
  <c r="D36" i="11"/>
  <c r="E36" i="11" s="1"/>
  <c r="J33" i="11"/>
  <c r="G33" i="11"/>
  <c r="H33" i="11" s="1"/>
  <c r="D33" i="11"/>
  <c r="J32" i="11"/>
  <c r="K32" i="11" s="1"/>
  <c r="G32" i="11"/>
  <c r="D32" i="11"/>
  <c r="E32" i="11" s="1"/>
  <c r="J31" i="11"/>
  <c r="G31" i="11"/>
  <c r="H31" i="11" s="1"/>
  <c r="D31" i="11"/>
  <c r="J30" i="11"/>
  <c r="K30" i="11" s="1"/>
  <c r="G30" i="11"/>
  <c r="H30" i="11" s="1"/>
  <c r="D30" i="11"/>
  <c r="E30" i="11" s="1"/>
  <c r="J29" i="11"/>
  <c r="G29" i="11"/>
  <c r="H29" i="11" s="1"/>
  <c r="D29" i="11"/>
  <c r="E29" i="11"/>
  <c r="J28" i="11"/>
  <c r="K28" i="11"/>
  <c r="G28" i="11"/>
  <c r="D28" i="11"/>
  <c r="E28" i="11" s="1"/>
  <c r="J27" i="11"/>
  <c r="G27" i="11"/>
  <c r="H27" i="11" s="1"/>
  <c r="D27" i="11"/>
  <c r="J24" i="11"/>
  <c r="K24" i="11" s="1"/>
  <c r="G24" i="11"/>
  <c r="D24" i="11"/>
  <c r="E24" i="11"/>
  <c r="J21" i="11"/>
  <c r="G21" i="11"/>
  <c r="H21" i="11" s="1"/>
  <c r="D21" i="11"/>
  <c r="J20" i="11"/>
  <c r="K20" i="11" s="1"/>
  <c r="G20" i="11"/>
  <c r="D20" i="11"/>
  <c r="E20" i="11"/>
  <c r="J19" i="11"/>
  <c r="K19" i="11" s="1"/>
  <c r="G19" i="11"/>
  <c r="H19" i="11" s="1"/>
  <c r="D19" i="11"/>
  <c r="J18" i="11"/>
  <c r="K18" i="11" s="1"/>
  <c r="G18" i="11"/>
  <c r="D18" i="11"/>
  <c r="E18" i="11" s="1"/>
  <c r="J17" i="11"/>
  <c r="G17" i="11"/>
  <c r="H17" i="11" s="1"/>
  <c r="D17" i="11"/>
  <c r="J16" i="11"/>
  <c r="K16" i="11" s="1"/>
  <c r="G16" i="11"/>
  <c r="H16" i="11" s="1"/>
  <c r="D16" i="11"/>
  <c r="E16" i="11" s="1"/>
  <c r="J14" i="11"/>
  <c r="G14" i="11"/>
  <c r="H14" i="11" s="1"/>
  <c r="D14" i="11"/>
  <c r="J13" i="11"/>
  <c r="K13" i="11" s="1"/>
  <c r="G13" i="11"/>
  <c r="D13" i="11"/>
  <c r="E13" i="11" s="1"/>
  <c r="J12" i="11"/>
  <c r="G12" i="11"/>
  <c r="H12" i="11" s="1"/>
  <c r="D12" i="11"/>
  <c r="J11" i="11"/>
  <c r="K11" i="11" s="1"/>
  <c r="G11" i="11"/>
  <c r="D11" i="11"/>
  <c r="E11" i="11" s="1"/>
  <c r="J10" i="11"/>
  <c r="G10" i="11"/>
  <c r="H10" i="11" s="1"/>
  <c r="D10" i="11"/>
  <c r="E10" i="11" s="1"/>
  <c r="J9" i="11"/>
  <c r="K9" i="11" s="1"/>
  <c r="G9" i="11"/>
  <c r="H9" i="11" s="1"/>
  <c r="D9" i="11"/>
  <c r="E9" i="11"/>
  <c r="J6" i="11"/>
  <c r="I6" i="11"/>
  <c r="G6" i="11"/>
  <c r="F6" i="11"/>
  <c r="D6" i="11"/>
  <c r="C6" i="11"/>
  <c r="J108" i="10"/>
  <c r="G108" i="10"/>
  <c r="D108" i="10"/>
  <c r="E108" i="10" s="1"/>
  <c r="J107" i="10"/>
  <c r="G107" i="10"/>
  <c r="D107" i="10"/>
  <c r="J106" i="10"/>
  <c r="K106" i="10" s="1"/>
  <c r="G106" i="10"/>
  <c r="D106" i="10"/>
  <c r="J104" i="10"/>
  <c r="G104" i="10"/>
  <c r="H104" i="10" s="1"/>
  <c r="D104" i="10"/>
  <c r="J103" i="10"/>
  <c r="G103" i="10"/>
  <c r="D103" i="10"/>
  <c r="E103" i="10" s="1"/>
  <c r="J102" i="10"/>
  <c r="G102" i="10"/>
  <c r="D102" i="10"/>
  <c r="J100" i="10"/>
  <c r="K100" i="10" s="1"/>
  <c r="G100" i="10"/>
  <c r="D100" i="10"/>
  <c r="J99" i="10"/>
  <c r="K99" i="10" s="1"/>
  <c r="G99" i="10"/>
  <c r="H99" i="10" s="1"/>
  <c r="D99" i="10"/>
  <c r="J98" i="10"/>
  <c r="G98" i="10"/>
  <c r="D98" i="10"/>
  <c r="E98" i="10" s="1"/>
  <c r="J97" i="10"/>
  <c r="G97" i="10"/>
  <c r="D97" i="10"/>
  <c r="E97" i="10" s="1"/>
  <c r="J95" i="10"/>
  <c r="K95" i="10" s="1"/>
  <c r="G95" i="10"/>
  <c r="D95" i="10"/>
  <c r="J94" i="10"/>
  <c r="G94" i="10"/>
  <c r="H94" i="10" s="1"/>
  <c r="D94" i="10"/>
  <c r="J92" i="10"/>
  <c r="G92" i="10"/>
  <c r="D92" i="10"/>
  <c r="E92" i="10" s="1"/>
  <c r="J89" i="10"/>
  <c r="G89" i="10"/>
  <c r="D89" i="10"/>
  <c r="J88" i="10"/>
  <c r="K88" i="10" s="1"/>
  <c r="G88" i="10"/>
  <c r="H88" i="10" s="1"/>
  <c r="D88" i="10"/>
  <c r="J87" i="10"/>
  <c r="G87" i="10"/>
  <c r="H87" i="10" s="1"/>
  <c r="D87" i="10"/>
  <c r="J86" i="10"/>
  <c r="G86" i="10"/>
  <c r="D86" i="10"/>
  <c r="E86" i="10" s="1"/>
  <c r="J85" i="10"/>
  <c r="G85" i="10"/>
  <c r="D85" i="10"/>
  <c r="J84" i="10"/>
  <c r="K84" i="10" s="1"/>
  <c r="G84" i="10"/>
  <c r="H84" i="10" s="1"/>
  <c r="D84" i="10"/>
  <c r="J81" i="10"/>
  <c r="G81" i="10"/>
  <c r="H81" i="10" s="1"/>
  <c r="D81" i="10"/>
  <c r="J80" i="10"/>
  <c r="G80" i="10"/>
  <c r="D80" i="10"/>
  <c r="E80" i="10" s="1"/>
  <c r="J79" i="10"/>
  <c r="G79" i="10"/>
  <c r="D79" i="10"/>
  <c r="E79" i="10" s="1"/>
  <c r="J78" i="10"/>
  <c r="K78" i="10" s="1"/>
  <c r="G78" i="10"/>
  <c r="D78" i="10"/>
  <c r="J76" i="10"/>
  <c r="G76" i="10"/>
  <c r="H76" i="10" s="1"/>
  <c r="D76" i="10"/>
  <c r="J74" i="10"/>
  <c r="G74" i="10"/>
  <c r="D74" i="10"/>
  <c r="E74" i="10" s="1"/>
  <c r="J73" i="10"/>
  <c r="G73" i="10"/>
  <c r="D73" i="10"/>
  <c r="J71" i="10"/>
  <c r="K71" i="10" s="1"/>
  <c r="G71" i="10"/>
  <c r="H71" i="10"/>
  <c r="D71" i="10"/>
  <c r="J69" i="10"/>
  <c r="G69" i="10"/>
  <c r="H69" i="10" s="1"/>
  <c r="D69" i="10"/>
  <c r="J68" i="10"/>
  <c r="G68" i="10"/>
  <c r="D68" i="10"/>
  <c r="E68" i="10" s="1"/>
  <c r="J66" i="10"/>
  <c r="G66" i="10"/>
  <c r="D66" i="10"/>
  <c r="J63" i="10"/>
  <c r="K63" i="10" s="1"/>
  <c r="G63" i="10"/>
  <c r="H63" i="10" s="1"/>
  <c r="D63" i="10"/>
  <c r="J60" i="10"/>
  <c r="G60" i="10"/>
  <c r="H60" i="10" s="1"/>
  <c r="D60" i="10"/>
  <c r="J59" i="10"/>
  <c r="G59" i="10"/>
  <c r="D59" i="10"/>
  <c r="E59" i="10" s="1"/>
  <c r="J57" i="10"/>
  <c r="G57" i="10"/>
  <c r="D57" i="10"/>
  <c r="E57" i="10" s="1"/>
  <c r="J56" i="10"/>
  <c r="K56" i="10" s="1"/>
  <c r="G56" i="10"/>
  <c r="D56" i="10"/>
  <c r="J55" i="10"/>
  <c r="G55" i="10"/>
  <c r="H55" i="10" s="1"/>
  <c r="D55" i="10"/>
  <c r="J54" i="10"/>
  <c r="G54" i="10"/>
  <c r="D54" i="10"/>
  <c r="E54" i="10" s="1"/>
  <c r="J53" i="10"/>
  <c r="G53" i="10"/>
  <c r="D53" i="10"/>
  <c r="J50" i="10"/>
  <c r="K50" i="10" s="1"/>
  <c r="G50" i="10"/>
  <c r="D50" i="10"/>
  <c r="J49" i="10"/>
  <c r="G49" i="10"/>
  <c r="H49" i="10" s="1"/>
  <c r="D49" i="10"/>
  <c r="J48" i="10"/>
  <c r="G48" i="10"/>
  <c r="D48" i="10"/>
  <c r="E48" i="10" s="1"/>
  <c r="J45" i="10"/>
  <c r="G45" i="10"/>
  <c r="D45" i="10"/>
  <c r="J44" i="10"/>
  <c r="K44" i="10" s="1"/>
  <c r="G44" i="10"/>
  <c r="D44" i="10"/>
  <c r="J43" i="10"/>
  <c r="K43" i="10" s="1"/>
  <c r="G43" i="10"/>
  <c r="H43" i="10" s="1"/>
  <c r="D43" i="10"/>
  <c r="J42" i="10"/>
  <c r="K42" i="10" s="1"/>
  <c r="G42" i="10"/>
  <c r="D42" i="10"/>
  <c r="E42" i="10" s="1"/>
  <c r="J40" i="10"/>
  <c r="G40" i="10"/>
  <c r="H40" i="10" s="1"/>
  <c r="D40" i="10"/>
  <c r="J39" i="10"/>
  <c r="K39" i="10" s="1"/>
  <c r="G39" i="10"/>
  <c r="D39" i="10"/>
  <c r="E39" i="10" s="1"/>
  <c r="J38" i="10"/>
  <c r="G38" i="10"/>
  <c r="H38" i="10" s="1"/>
  <c r="D38" i="10"/>
  <c r="J36" i="10"/>
  <c r="K36" i="10" s="1"/>
  <c r="G36" i="10"/>
  <c r="H36" i="10" s="1"/>
  <c r="D36" i="10"/>
  <c r="E36" i="10" s="1"/>
  <c r="J33" i="10"/>
  <c r="G33" i="10"/>
  <c r="H33" i="10" s="1"/>
  <c r="D33" i="10"/>
  <c r="J32" i="10"/>
  <c r="K32" i="10" s="1"/>
  <c r="G32" i="10"/>
  <c r="D32" i="10"/>
  <c r="E32" i="10" s="1"/>
  <c r="J31" i="10"/>
  <c r="G31" i="10"/>
  <c r="H31" i="10" s="1"/>
  <c r="D31" i="10"/>
  <c r="J30" i="10"/>
  <c r="K30" i="10" s="1"/>
  <c r="G30" i="10"/>
  <c r="H30" i="10" s="1"/>
  <c r="D30" i="10"/>
  <c r="E30" i="10" s="1"/>
  <c r="J29" i="10"/>
  <c r="K29" i="10" s="1"/>
  <c r="G29" i="10"/>
  <c r="H29" i="10" s="1"/>
  <c r="D29" i="10"/>
  <c r="E29" i="10" s="1"/>
  <c r="J28" i="10"/>
  <c r="K28" i="10" s="1"/>
  <c r="G28" i="10"/>
  <c r="H28" i="10" s="1"/>
  <c r="D28" i="10"/>
  <c r="E28" i="10" s="1"/>
  <c r="J27" i="10"/>
  <c r="K27" i="10" s="1"/>
  <c r="G27" i="10"/>
  <c r="H27" i="10" s="1"/>
  <c r="D27" i="10"/>
  <c r="E27" i="10" s="1"/>
  <c r="J24" i="10"/>
  <c r="K24" i="10" s="1"/>
  <c r="G24" i="10"/>
  <c r="H24" i="10" s="1"/>
  <c r="D24" i="10"/>
  <c r="E24" i="10" s="1"/>
  <c r="J21" i="10"/>
  <c r="K21" i="10" s="1"/>
  <c r="G21" i="10"/>
  <c r="H21" i="10" s="1"/>
  <c r="D21" i="10"/>
  <c r="E21" i="10" s="1"/>
  <c r="J20" i="10"/>
  <c r="K20" i="10" s="1"/>
  <c r="G20" i="10"/>
  <c r="H20" i="10" s="1"/>
  <c r="D20" i="10"/>
  <c r="E20" i="10" s="1"/>
  <c r="J19" i="10"/>
  <c r="K19" i="10" s="1"/>
  <c r="G19" i="10"/>
  <c r="H19" i="10" s="1"/>
  <c r="D19" i="10"/>
  <c r="E19" i="10" s="1"/>
  <c r="J18" i="10"/>
  <c r="K18" i="10" s="1"/>
  <c r="G18" i="10"/>
  <c r="H18" i="10" s="1"/>
  <c r="D18" i="10"/>
  <c r="E18" i="10" s="1"/>
  <c r="J17" i="10"/>
  <c r="K17" i="10" s="1"/>
  <c r="G17" i="10"/>
  <c r="H17" i="10" s="1"/>
  <c r="D17" i="10"/>
  <c r="E17" i="10" s="1"/>
  <c r="J16" i="10"/>
  <c r="K16" i="10" s="1"/>
  <c r="G16" i="10"/>
  <c r="H16" i="10" s="1"/>
  <c r="D16" i="10"/>
  <c r="E16" i="10" s="1"/>
  <c r="J14" i="10"/>
  <c r="K14" i="10" s="1"/>
  <c r="G14" i="10"/>
  <c r="H14" i="10" s="1"/>
  <c r="D14" i="10"/>
  <c r="E14" i="10" s="1"/>
  <c r="J13" i="10"/>
  <c r="K13" i="10" s="1"/>
  <c r="G13" i="10"/>
  <c r="H13" i="10" s="1"/>
  <c r="D13" i="10"/>
  <c r="E13" i="10" s="1"/>
  <c r="J12" i="10"/>
  <c r="K12" i="10" s="1"/>
  <c r="G12" i="10"/>
  <c r="H12" i="10" s="1"/>
  <c r="D12" i="10"/>
  <c r="E12" i="10" s="1"/>
  <c r="J11" i="10"/>
  <c r="K11" i="10" s="1"/>
  <c r="G11" i="10"/>
  <c r="H11" i="10" s="1"/>
  <c r="D11" i="10"/>
  <c r="E11" i="10" s="1"/>
  <c r="J10" i="10"/>
  <c r="K10" i="10" s="1"/>
  <c r="G10" i="10"/>
  <c r="H10" i="10" s="1"/>
  <c r="D10" i="10"/>
  <c r="E10" i="10" s="1"/>
  <c r="J9" i="10"/>
  <c r="K9" i="10" s="1"/>
  <c r="G9" i="10"/>
  <c r="H9" i="10" s="1"/>
  <c r="D9" i="10"/>
  <c r="E9" i="10" s="1"/>
  <c r="J6" i="10"/>
  <c r="I6" i="10"/>
  <c r="G6" i="10"/>
  <c r="F6" i="10"/>
  <c r="D6" i="10"/>
  <c r="C6" i="10"/>
  <c r="E106" i="11"/>
  <c r="K95" i="11"/>
  <c r="H6" i="11" l="1"/>
  <c r="H6" i="10"/>
  <c r="K6" i="10"/>
  <c r="E6" i="10"/>
  <c r="K28" i="13"/>
  <c r="L24" i="13"/>
  <c r="L26" i="13"/>
  <c r="H37" i="13"/>
  <c r="K18" i="13"/>
  <c r="A6" i="13"/>
  <c r="L54" i="13" s="1"/>
  <c r="A6" i="12"/>
  <c r="K54" i="12" s="1"/>
  <c r="E99" i="11"/>
  <c r="K99" i="11"/>
  <c r="E102" i="11"/>
  <c r="K102" i="11"/>
  <c r="H103" i="11"/>
  <c r="E104" i="11"/>
  <c r="K104" i="11"/>
  <c r="H106" i="11"/>
  <c r="E107" i="11"/>
  <c r="H108" i="11"/>
  <c r="H100" i="11"/>
  <c r="E73" i="10"/>
  <c r="K79" i="10"/>
  <c r="H92" i="10"/>
  <c r="K94" i="10"/>
  <c r="K97" i="10"/>
  <c r="K102" i="10"/>
  <c r="E104" i="10"/>
  <c r="H106" i="10"/>
  <c r="E107" i="10"/>
  <c r="H108" i="10"/>
  <c r="K6" i="11"/>
  <c r="E12" i="11"/>
  <c r="H13" i="11"/>
  <c r="E14" i="11"/>
  <c r="K17" i="11"/>
  <c r="H18" i="11"/>
  <c r="H20" i="11"/>
  <c r="E21" i="11"/>
  <c r="E27" i="11"/>
  <c r="K27" i="11"/>
  <c r="K29" i="11"/>
  <c r="E31" i="11"/>
  <c r="H32" i="11"/>
  <c r="E33" i="11"/>
  <c r="E38" i="11"/>
  <c r="H39" i="11"/>
  <c r="H42" i="11"/>
  <c r="K43" i="11"/>
  <c r="H44" i="11"/>
  <c r="K45" i="11"/>
  <c r="E49" i="11"/>
  <c r="K49" i="11"/>
  <c r="K53" i="11"/>
  <c r="H56" i="11"/>
  <c r="E57" i="11"/>
  <c r="H59" i="11"/>
  <c r="E60" i="11"/>
  <c r="K66" i="11"/>
  <c r="H68" i="11"/>
  <c r="H71" i="11"/>
  <c r="E76" i="11"/>
  <c r="K76" i="11"/>
  <c r="K79" i="11"/>
  <c r="H80" i="11"/>
  <c r="K81" i="11"/>
  <c r="H84" i="11"/>
  <c r="E85" i="11"/>
  <c r="K85" i="11"/>
  <c r="E87" i="11"/>
  <c r="K87" i="11"/>
  <c r="E89" i="11"/>
  <c r="K89" i="11"/>
  <c r="H92" i="11"/>
  <c r="E94" i="11"/>
  <c r="H95" i="11"/>
  <c r="E97" i="11"/>
  <c r="H98" i="11"/>
  <c r="E53" i="10"/>
  <c r="E55" i="10"/>
  <c r="K60" i="10"/>
  <c r="H68" i="10"/>
  <c r="E76" i="10"/>
  <c r="H86" i="10"/>
  <c r="H103" i="10"/>
  <c r="E6" i="11"/>
  <c r="H11" i="11"/>
  <c r="K14" i="11"/>
  <c r="K21" i="11"/>
  <c r="H36" i="11"/>
  <c r="K40" i="11"/>
  <c r="E45" i="11"/>
  <c r="H54" i="11"/>
  <c r="K60" i="11"/>
  <c r="E73" i="11"/>
  <c r="E31" i="10"/>
  <c r="K31" i="10"/>
  <c r="H32" i="10"/>
  <c r="E33" i="10"/>
  <c r="K33" i="10"/>
  <c r="E38" i="10"/>
  <c r="K38" i="10"/>
  <c r="H39" i="10"/>
  <c r="E40" i="10"/>
  <c r="K40" i="10"/>
  <c r="H42" i="10"/>
  <c r="E43" i="10"/>
  <c r="H44" i="10"/>
  <c r="E45" i="10"/>
  <c r="K45" i="10"/>
  <c r="H48" i="10"/>
  <c r="E49" i="10"/>
  <c r="K49" i="10"/>
  <c r="H50" i="10"/>
  <c r="K53" i="10"/>
  <c r="H54" i="10"/>
  <c r="K55" i="10"/>
  <c r="H56" i="10"/>
  <c r="K57" i="10"/>
  <c r="H59" i="10"/>
  <c r="E60" i="10"/>
  <c r="K66" i="10"/>
  <c r="K69" i="10"/>
  <c r="K73" i="10"/>
  <c r="K76" i="10"/>
  <c r="H80" i="10"/>
  <c r="E81" i="10"/>
  <c r="E85" i="10"/>
  <c r="E87" i="10"/>
  <c r="K87" i="10"/>
  <c r="K89" i="10"/>
  <c r="H95" i="10"/>
  <c r="E99" i="10"/>
  <c r="E102" i="10"/>
  <c r="K10" i="11"/>
  <c r="K12" i="11"/>
  <c r="E17" i="11"/>
  <c r="E19" i="11"/>
  <c r="H24" i="11"/>
  <c r="H28" i="11"/>
  <c r="K31" i="11"/>
  <c r="K33" i="11"/>
  <c r="E40" i="11"/>
  <c r="E43" i="11"/>
  <c r="H48" i="11"/>
  <c r="H50" i="11"/>
  <c r="K55" i="11"/>
  <c r="K57" i="11"/>
  <c r="E66" i="11"/>
  <c r="E69" i="11"/>
  <c r="H74" i="11"/>
  <c r="H78" i="11"/>
  <c r="K92" i="11"/>
  <c r="E95" i="11"/>
  <c r="H97" i="11"/>
  <c r="K98" i="11"/>
  <c r="E66" i="10"/>
  <c r="E69" i="10"/>
  <c r="H74" i="10"/>
  <c r="H78" i="10"/>
  <c r="K81" i="10"/>
  <c r="K85" i="10"/>
  <c r="E89" i="10"/>
  <c r="E94" i="10"/>
  <c r="H98" i="10"/>
  <c r="H100" i="10"/>
  <c r="K104" i="10"/>
  <c r="K107" i="10"/>
  <c r="H45" i="10"/>
  <c r="E50" i="10"/>
  <c r="K54" i="10"/>
  <c r="H57" i="10"/>
  <c r="E63" i="10"/>
  <c r="K68" i="10"/>
  <c r="H73" i="10"/>
  <c r="E78" i="10"/>
  <c r="K80" i="10"/>
  <c r="H85" i="10"/>
  <c r="E88" i="10"/>
  <c r="K92" i="10"/>
  <c r="H97" i="10"/>
  <c r="E100" i="10"/>
  <c r="K103" i="10"/>
  <c r="H107" i="10"/>
  <c r="E44" i="10"/>
  <c r="K48" i="10"/>
  <c r="H53" i="10"/>
  <c r="E56" i="10"/>
  <c r="K59" i="10"/>
  <c r="H66" i="10"/>
  <c r="E71" i="10"/>
  <c r="K74" i="10"/>
  <c r="H79" i="10"/>
  <c r="E84" i="10"/>
  <c r="K86" i="10"/>
  <c r="H89" i="10"/>
  <c r="E95" i="10"/>
  <c r="K98" i="10"/>
  <c r="H102" i="10"/>
  <c r="E106" i="10"/>
  <c r="K108" i="10"/>
  <c r="L48" i="12" l="1"/>
  <c r="K42" i="13"/>
  <c r="J22" i="13"/>
  <c r="L22" i="13"/>
  <c r="H12" i="13"/>
  <c r="H19" i="13"/>
  <c r="I21" i="12"/>
  <c r="K22" i="13"/>
  <c r="L45" i="13"/>
  <c r="I29" i="13"/>
  <c r="H32" i="13"/>
  <c r="L31" i="13"/>
  <c r="L36" i="12"/>
  <c r="J36" i="13"/>
  <c r="J23" i="13"/>
  <c r="I33" i="13"/>
  <c r="I44" i="13"/>
  <c r="J42" i="13"/>
  <c r="K21" i="12"/>
  <c r="K39" i="13"/>
  <c r="L29" i="13"/>
  <c r="K36" i="13"/>
  <c r="J15" i="13"/>
  <c r="K45" i="13"/>
  <c r="J35" i="12"/>
  <c r="L16" i="13"/>
  <c r="K43" i="13"/>
  <c r="J12" i="13"/>
  <c r="K40" i="13"/>
  <c r="I28" i="13"/>
  <c r="L18" i="12"/>
  <c r="H24" i="13"/>
  <c r="H47" i="13"/>
  <c r="J16" i="13"/>
  <c r="H43" i="13"/>
  <c r="H11" i="13"/>
  <c r="J45" i="12"/>
  <c r="I36" i="13"/>
  <c r="I15" i="13"/>
  <c r="J20" i="13"/>
  <c r="H48" i="13"/>
  <c r="K16" i="13"/>
  <c r="J33" i="12"/>
  <c r="I25" i="12"/>
  <c r="L12" i="12"/>
  <c r="L40" i="12"/>
  <c r="K27" i="12"/>
  <c r="K16" i="12"/>
  <c r="I43" i="12"/>
  <c r="L24" i="12"/>
  <c r="K38" i="12"/>
  <c r="K31" i="12"/>
  <c r="K20" i="12"/>
  <c r="I48" i="12"/>
  <c r="H35" i="12"/>
  <c r="H23" i="12"/>
  <c r="I15" i="12"/>
  <c r="H28" i="12"/>
  <c r="K11" i="12"/>
  <c r="H39" i="12"/>
  <c r="H27" i="12"/>
  <c r="L13" i="12"/>
  <c r="J41" i="12"/>
  <c r="J29" i="12"/>
  <c r="J18" i="12"/>
  <c r="I31" i="12"/>
  <c r="L41" i="12"/>
  <c r="J15" i="12"/>
  <c r="L21" i="12"/>
  <c r="J31" i="12"/>
  <c r="L38" i="12"/>
  <c r="H42" i="12"/>
  <c r="I45" i="12"/>
  <c r="J52" i="12"/>
  <c r="K12" i="12"/>
  <c r="J20" i="12"/>
  <c r="L26" i="12"/>
  <c r="I33" i="12"/>
  <c r="K40" i="12"/>
  <c r="H48" i="12"/>
  <c r="L15" i="12"/>
  <c r="I22" i="12"/>
  <c r="K28" i="12"/>
  <c r="H36" i="12"/>
  <c r="J42" i="12"/>
  <c r="L49" i="12"/>
  <c r="J16" i="12"/>
  <c r="L22" i="12"/>
  <c r="I29" i="12"/>
  <c r="K36" i="12"/>
  <c r="H43" i="12"/>
  <c r="I11" i="12"/>
  <c r="I18" i="12"/>
  <c r="K24" i="12"/>
  <c r="H31" i="12"/>
  <c r="J38" i="12"/>
  <c r="L44" i="12"/>
  <c r="H16" i="12"/>
  <c r="I19" i="12"/>
  <c r="J22" i="12"/>
  <c r="K25" i="12"/>
  <c r="L28" i="12"/>
  <c r="H32" i="12"/>
  <c r="I36" i="12"/>
  <c r="J39" i="12"/>
  <c r="K42" i="12"/>
  <c r="L45" i="12"/>
  <c r="J11" i="12"/>
  <c r="I16" i="12"/>
  <c r="J19" i="12"/>
  <c r="K22" i="12"/>
  <c r="L25" i="12"/>
  <c r="H29" i="12"/>
  <c r="I32" i="12"/>
  <c r="J36" i="12"/>
  <c r="K39" i="12"/>
  <c r="L42" i="12"/>
  <c r="H47" i="12"/>
  <c r="K53" i="12"/>
  <c r="J54" i="12"/>
  <c r="K15" i="12"/>
  <c r="H22" i="12"/>
  <c r="J28" i="12"/>
  <c r="L35" i="12"/>
  <c r="I42" i="12"/>
  <c r="K49" i="12"/>
  <c r="J17" i="12"/>
  <c r="L23" i="12"/>
  <c r="I30" i="12"/>
  <c r="K37" i="12"/>
  <c r="H44" i="12"/>
  <c r="H11" i="12"/>
  <c r="H18" i="12"/>
  <c r="J24" i="12"/>
  <c r="L30" i="12"/>
  <c r="I38" i="12"/>
  <c r="K44" i="12"/>
  <c r="J12" i="12"/>
  <c r="L19" i="12"/>
  <c r="I26" i="12"/>
  <c r="K32" i="12"/>
  <c r="H40" i="12"/>
  <c r="J47" i="12"/>
  <c r="L16" i="12"/>
  <c r="H20" i="12"/>
  <c r="I23" i="12"/>
  <c r="J26" i="12"/>
  <c r="K29" i="12"/>
  <c r="L32" i="12"/>
  <c r="H37" i="12"/>
  <c r="I40" i="12"/>
  <c r="J43" i="12"/>
  <c r="K47" i="12"/>
  <c r="I12" i="12"/>
  <c r="H17" i="12"/>
  <c r="I20" i="12"/>
  <c r="J23" i="12"/>
  <c r="K26" i="12"/>
  <c r="L29" i="12"/>
  <c r="H33" i="12"/>
  <c r="I37" i="12"/>
  <c r="J40" i="12"/>
  <c r="K43" i="12"/>
  <c r="L47" i="12"/>
  <c r="L54" i="12"/>
  <c r="J53" i="12"/>
  <c r="H45" i="12"/>
  <c r="I49" i="12"/>
  <c r="K18" i="12"/>
  <c r="H25" i="12"/>
  <c r="I28" i="12"/>
  <c r="K35" i="12"/>
  <c r="J49" i="12"/>
  <c r="I17" i="12"/>
  <c r="K23" i="12"/>
  <c r="H30" i="12"/>
  <c r="J37" i="12"/>
  <c r="L43" i="12"/>
  <c r="L11" i="12"/>
  <c r="H19" i="12"/>
  <c r="J25" i="12"/>
  <c r="L31" i="12"/>
  <c r="I39" i="12"/>
  <c r="K45" i="12"/>
  <c r="H12" i="12"/>
  <c r="K19" i="12"/>
  <c r="H26" i="12"/>
  <c r="J32" i="12"/>
  <c r="L39" i="12"/>
  <c r="I47" i="12"/>
  <c r="H15" i="12"/>
  <c r="J21" i="12"/>
  <c r="L27" i="12"/>
  <c r="I35" i="12"/>
  <c r="K41" i="12"/>
  <c r="H49" i="12"/>
  <c r="K17" i="12"/>
  <c r="L20" i="12"/>
  <c r="H24" i="12"/>
  <c r="I27" i="12"/>
  <c r="J30" i="12"/>
  <c r="K33" i="12"/>
  <c r="L37" i="12"/>
  <c r="H41" i="12"/>
  <c r="I44" i="12"/>
  <c r="J48" i="12"/>
  <c r="K13" i="12"/>
  <c r="L17" i="12"/>
  <c r="H21" i="12"/>
  <c r="I24" i="12"/>
  <c r="J27" i="12"/>
  <c r="K30" i="12"/>
  <c r="L33" i="12"/>
  <c r="H38" i="12"/>
  <c r="I41" i="12"/>
  <c r="J44" i="12"/>
  <c r="K48" i="12"/>
  <c r="L53" i="12"/>
  <c r="J26" i="13"/>
  <c r="H45" i="13"/>
  <c r="H25" i="13"/>
  <c r="J40" i="13"/>
  <c r="L47" i="13"/>
  <c r="K25" i="13"/>
  <c r="J48" i="13"/>
  <c r="J31" i="13"/>
  <c r="I17" i="13"/>
  <c r="K23" i="13"/>
  <c r="H30" i="13"/>
  <c r="J37" i="13"/>
  <c r="L43" i="13"/>
  <c r="H16" i="13"/>
  <c r="J35" i="13"/>
  <c r="H17" i="13"/>
  <c r="L11" i="13"/>
  <c r="I22" i="13"/>
  <c r="H36" i="13"/>
  <c r="L49" i="13"/>
  <c r="L12" i="13"/>
  <c r="L32" i="13"/>
  <c r="L17" i="13"/>
  <c r="L33" i="13"/>
  <c r="L42" i="13"/>
  <c r="I11" i="13"/>
  <c r="K33" i="13"/>
  <c r="H21" i="13"/>
  <c r="K11" i="13"/>
  <c r="K19" i="13"/>
  <c r="H26" i="13"/>
  <c r="J32" i="13"/>
  <c r="L39" i="13"/>
  <c r="I47" i="13"/>
  <c r="I23" i="13"/>
  <c r="L41" i="13"/>
  <c r="K26" i="13"/>
  <c r="L15" i="13"/>
  <c r="J25" i="13"/>
  <c r="I39" i="13"/>
  <c r="L53" i="13"/>
  <c r="L19" i="13"/>
  <c r="H23" i="13"/>
  <c r="I26" i="13"/>
  <c r="J29" i="13"/>
  <c r="K32" i="13"/>
  <c r="L36" i="13"/>
  <c r="H40" i="13"/>
  <c r="I43" i="13"/>
  <c r="J47" i="13"/>
  <c r="J52" i="13"/>
  <c r="J54" i="13"/>
  <c r="I19" i="13"/>
  <c r="H28" i="13"/>
  <c r="K38" i="13"/>
  <c r="K47" i="13"/>
  <c r="J19" i="13"/>
  <c r="H29" i="13"/>
  <c r="H38" i="13"/>
  <c r="I41" i="13"/>
  <c r="J44" i="13"/>
  <c r="K48" i="13"/>
  <c r="K17" i="13"/>
  <c r="L28" i="13"/>
  <c r="J39" i="13"/>
  <c r="I12" i="13"/>
  <c r="L25" i="13"/>
  <c r="H33" i="13"/>
  <c r="L13" i="13"/>
  <c r="H18" i="13"/>
  <c r="I21" i="13"/>
  <c r="J24" i="13"/>
  <c r="K27" i="13"/>
  <c r="L30" i="13"/>
  <c r="H35" i="13"/>
  <c r="I38" i="13"/>
  <c r="J41" i="13"/>
  <c r="K44" i="13"/>
  <c r="L48" i="13"/>
  <c r="J18" i="13"/>
  <c r="I27" i="13"/>
  <c r="L37" i="13"/>
  <c r="I49" i="13"/>
  <c r="L21" i="13"/>
  <c r="K30" i="13"/>
  <c r="K12" i="13"/>
  <c r="J17" i="13"/>
  <c r="K20" i="13"/>
  <c r="L23" i="13"/>
  <c r="H27" i="13"/>
  <c r="I30" i="13"/>
  <c r="J33" i="13"/>
  <c r="K37" i="13"/>
  <c r="L40" i="13"/>
  <c r="H44" i="13"/>
  <c r="I48" i="13"/>
  <c r="J53" i="13"/>
  <c r="K53" i="13"/>
  <c r="K21" i="13"/>
  <c r="J30" i="13"/>
  <c r="H41" i="13"/>
  <c r="K13" i="13"/>
  <c r="I20" i="13"/>
  <c r="I32" i="13"/>
  <c r="L38" i="13"/>
  <c r="H42" i="13"/>
  <c r="I45" i="13"/>
  <c r="J49" i="13"/>
  <c r="H20" i="13"/>
  <c r="I31" i="13"/>
  <c r="J43" i="13"/>
  <c r="I16" i="13"/>
  <c r="J27" i="13"/>
  <c r="I37" i="13"/>
  <c r="K15" i="13"/>
  <c r="L18" i="13"/>
  <c r="H22" i="13"/>
  <c r="I25" i="13"/>
  <c r="J28" i="13"/>
  <c r="K31" i="13"/>
  <c r="L35" i="13"/>
  <c r="H39" i="13"/>
  <c r="I42" i="13"/>
  <c r="J45" i="13"/>
  <c r="K49" i="13"/>
  <c r="L20" i="13"/>
  <c r="K29" i="13"/>
  <c r="I40" i="13"/>
  <c r="J11" i="13"/>
  <c r="I24" i="13"/>
  <c r="K35" i="13"/>
  <c r="H15" i="13"/>
  <c r="I18" i="13"/>
  <c r="J21" i="13"/>
  <c r="K24" i="13"/>
  <c r="L27" i="13"/>
  <c r="H31" i="13"/>
  <c r="I35" i="13"/>
  <c r="J38" i="13"/>
  <c r="K41" i="13"/>
  <c r="L44" i="13"/>
  <c r="H49" i="13"/>
  <c r="K54" i="13"/>
</calcChain>
</file>

<file path=xl/sharedStrings.xml><?xml version="1.0" encoding="utf-8"?>
<sst xmlns="http://schemas.openxmlformats.org/spreadsheetml/2006/main" count="23386" uniqueCount="511">
  <si>
    <t>Statewide</t>
  </si>
  <si>
    <t>Allegheny</t>
  </si>
  <si>
    <t>Berks</t>
  </si>
  <si>
    <t>Bucks</t>
  </si>
  <si>
    <t>Central</t>
  </si>
  <si>
    <t>Chester</t>
  </si>
  <si>
    <t>City of Pittsburgh</t>
  </si>
  <si>
    <t>Delaware</t>
  </si>
  <si>
    <t>Lackawanna</t>
  </si>
  <si>
    <t>Lancaster</t>
  </si>
  <si>
    <t>Lehigh Valley</t>
  </si>
  <si>
    <t>Luzerne-Schuylkill</t>
  </si>
  <si>
    <t>Montgomery</t>
  </si>
  <si>
    <t>North Central</t>
  </si>
  <si>
    <t>Northern Tier</t>
  </si>
  <si>
    <t>Northwest</t>
  </si>
  <si>
    <t>Philadelphia</t>
  </si>
  <si>
    <t>Pocono Counties</t>
  </si>
  <si>
    <t>South Central</t>
  </si>
  <si>
    <t>Southern Alleghenies</t>
  </si>
  <si>
    <t>Southwest Corner</t>
  </si>
  <si>
    <t>Tri County</t>
  </si>
  <si>
    <t>West Central</t>
  </si>
  <si>
    <t>Westmoreland-Fayette</t>
  </si>
  <si>
    <t>Allegheny East</t>
  </si>
  <si>
    <t>Bristol</t>
  </si>
  <si>
    <t>Clinton</t>
  </si>
  <si>
    <t>Coatesville</t>
  </si>
  <si>
    <t>Goodwill Industries</t>
  </si>
  <si>
    <t>Chester City</t>
  </si>
  <si>
    <t>Allentown</t>
  </si>
  <si>
    <t>Hazleton</t>
  </si>
  <si>
    <t>Cameron</t>
  </si>
  <si>
    <t>Bradford/Sullivan</t>
  </si>
  <si>
    <t>Clarion</t>
  </si>
  <si>
    <t>Philadelphia North</t>
  </si>
  <si>
    <t>Carbon</t>
  </si>
  <si>
    <t>Adams</t>
  </si>
  <si>
    <t>Bedford</t>
  </si>
  <si>
    <t>Beaver</t>
  </si>
  <si>
    <t>Armstrong</t>
  </si>
  <si>
    <t>Lawrence</t>
  </si>
  <si>
    <t>Alle-Kiski</t>
  </si>
  <si>
    <t>Perkasie</t>
  </si>
  <si>
    <t>Columbia/Montour</t>
  </si>
  <si>
    <t>Pittsburgh</t>
  </si>
  <si>
    <t>Media</t>
  </si>
  <si>
    <t>Pottsville</t>
  </si>
  <si>
    <t>Clearfield</t>
  </si>
  <si>
    <t>Tioga</t>
  </si>
  <si>
    <t>Crawford</t>
  </si>
  <si>
    <t>Philadelphia Northwest</t>
  </si>
  <si>
    <t>Monroe</t>
  </si>
  <si>
    <t>Capitol Region</t>
  </si>
  <si>
    <t>Blair</t>
  </si>
  <si>
    <t>Greene</t>
  </si>
  <si>
    <t>Butler</t>
  </si>
  <si>
    <t>Mercer</t>
  </si>
  <si>
    <t>Fayette</t>
  </si>
  <si>
    <t>Lycoming</t>
  </si>
  <si>
    <t>Wilkes-Barre</t>
  </si>
  <si>
    <t>Dubois</t>
  </si>
  <si>
    <t>Wyoming</t>
  </si>
  <si>
    <t>Erie</t>
  </si>
  <si>
    <t>Philadelphia West</t>
  </si>
  <si>
    <t>Pike</t>
  </si>
  <si>
    <t>Cumberland</t>
  </si>
  <si>
    <t>Cambria</t>
  </si>
  <si>
    <t>Mon Valley</t>
  </si>
  <si>
    <t>Indiana</t>
  </si>
  <si>
    <t>Youngwood</t>
  </si>
  <si>
    <t>Mifflin</t>
  </si>
  <si>
    <t>Elk</t>
  </si>
  <si>
    <t>Oil Region</t>
  </si>
  <si>
    <t>Suburban Station</t>
  </si>
  <si>
    <t>Wayne</t>
  </si>
  <si>
    <t>Franklin</t>
  </si>
  <si>
    <t>Fulton</t>
  </si>
  <si>
    <t>Washington</t>
  </si>
  <si>
    <t>N.Umb/Snyder/Union</t>
  </si>
  <si>
    <t>Jefferson</t>
  </si>
  <si>
    <t>Warren</t>
  </si>
  <si>
    <t>Lebanon</t>
  </si>
  <si>
    <t>Huntingdon</t>
  </si>
  <si>
    <t>State College</t>
  </si>
  <si>
    <t>Mckean</t>
  </si>
  <si>
    <t>York</t>
  </si>
  <si>
    <t>Somerset</t>
  </si>
  <si>
    <t>Potter</t>
  </si>
  <si>
    <t>CareerLink</t>
  </si>
  <si>
    <t>OfficeID</t>
  </si>
  <si>
    <t>County of Location</t>
  </si>
  <si>
    <t>LWIB</t>
  </si>
  <si>
    <t>0626</t>
  </si>
  <si>
    <t>0636</t>
  </si>
  <si>
    <t>0653</t>
  </si>
  <si>
    <t>0224</t>
  </si>
  <si>
    <t>0107</t>
  </si>
  <si>
    <t>0113</t>
  </si>
  <si>
    <t>0406</t>
  </si>
  <si>
    <t>0402</t>
  </si>
  <si>
    <t>Columbia</t>
  </si>
  <si>
    <t>0421</t>
  </si>
  <si>
    <t>0404</t>
  </si>
  <si>
    <t>N.umb/Snyder/Union</t>
  </si>
  <si>
    <t>0418</t>
  </si>
  <si>
    <t>Northumberland</t>
  </si>
  <si>
    <t>0416</t>
  </si>
  <si>
    <t>Centre</t>
  </si>
  <si>
    <t>0104</t>
  </si>
  <si>
    <t>0102</t>
  </si>
  <si>
    <t>0108</t>
  </si>
  <si>
    <t>0812</t>
  </si>
  <si>
    <t>0312</t>
  </si>
  <si>
    <t>0202</t>
  </si>
  <si>
    <t>Lehigh</t>
  </si>
  <si>
    <t>0804</t>
  </si>
  <si>
    <t>Luzerne</t>
  </si>
  <si>
    <t>0811</t>
  </si>
  <si>
    <t>Schuylkill</t>
  </si>
  <si>
    <t>0822</t>
  </si>
  <si>
    <t>0110</t>
  </si>
  <si>
    <t>0723</t>
  </si>
  <si>
    <t>0515</t>
  </si>
  <si>
    <t>0514</t>
  </si>
  <si>
    <t>0722</t>
  </si>
  <si>
    <t>0720</t>
  </si>
  <si>
    <t>0706</t>
  </si>
  <si>
    <t>McKean</t>
  </si>
  <si>
    <t>0712</t>
  </si>
  <si>
    <t>0818</t>
  </si>
  <si>
    <t>Bradford</t>
  </si>
  <si>
    <t>0820</t>
  </si>
  <si>
    <t>0819</t>
  </si>
  <si>
    <t>0708</t>
  </si>
  <si>
    <t>0716</t>
  </si>
  <si>
    <t>0714</t>
  </si>
  <si>
    <t>0718</t>
  </si>
  <si>
    <t>Venango</t>
  </si>
  <si>
    <t>0726</t>
  </si>
  <si>
    <t>0122</t>
  </si>
  <si>
    <t>0124</t>
  </si>
  <si>
    <t>0138</t>
  </si>
  <si>
    <t>0139</t>
  </si>
  <si>
    <t>0214</t>
  </si>
  <si>
    <t>0232</t>
  </si>
  <si>
    <t>0213</t>
  </si>
  <si>
    <t>0212</t>
  </si>
  <si>
    <t>0306</t>
  </si>
  <si>
    <t>0310</t>
  </si>
  <si>
    <t>Dauphin</t>
  </si>
  <si>
    <t>0302</t>
  </si>
  <si>
    <t>0304</t>
  </si>
  <si>
    <t>0314</t>
  </si>
  <si>
    <t>0318</t>
  </si>
  <si>
    <t>0506</t>
  </si>
  <si>
    <t>0502</t>
  </si>
  <si>
    <t>0518</t>
  </si>
  <si>
    <t>0517</t>
  </si>
  <si>
    <t>0516</t>
  </si>
  <si>
    <t>0520</t>
  </si>
  <si>
    <t>0604</t>
  </si>
  <si>
    <t>0641</t>
  </si>
  <si>
    <t>0612</t>
  </si>
  <si>
    <t>0634</t>
  </si>
  <si>
    <t>0622</t>
  </si>
  <si>
    <t>Tri-County</t>
  </si>
  <si>
    <t>0606</t>
  </si>
  <si>
    <t>0618</t>
  </si>
  <si>
    <t>0728</t>
  </si>
  <si>
    <t>0725</t>
  </si>
  <si>
    <t>0630</t>
  </si>
  <si>
    <t>Westmoreland</t>
  </si>
  <si>
    <t>0632</t>
  </si>
  <si>
    <t>0617</t>
  </si>
  <si>
    <t>WIOA</t>
  </si>
  <si>
    <t>Employment Rate                                                              2nd Quarter after Exit</t>
  </si>
  <si>
    <t>Employment Rate                                                                            4th Quarter After Exit</t>
  </si>
  <si>
    <t>Median Earnings</t>
  </si>
  <si>
    <t xml:space="preserve">Final Performance </t>
  </si>
  <si>
    <t>Wagner Peyser</t>
  </si>
  <si>
    <t>PREP_Region</t>
  </si>
  <si>
    <t>area</t>
  </si>
  <si>
    <t>_NAME_</t>
  </si>
  <si>
    <t>Emp_Rate_2Q</t>
  </si>
  <si>
    <t>Emp_Rate_4Q</t>
  </si>
  <si>
    <t>Median_Earnings</t>
  </si>
  <si>
    <t>Central Region</t>
  </si>
  <si>
    <t>CLINTON</t>
  </si>
  <si>
    <t>curr</t>
  </si>
  <si>
    <t>COLUMBIA/MONTOUR</t>
  </si>
  <si>
    <t>LYCOMING</t>
  </si>
  <si>
    <t>MIFFLIN</t>
  </si>
  <si>
    <t>N.UMB/SNYDER/UNION</t>
  </si>
  <si>
    <t>STATE COLLEGE</t>
  </si>
  <si>
    <t>ADAMS</t>
  </si>
  <si>
    <t>CAPITOL REGION</t>
  </si>
  <si>
    <t>CUMBERLAND</t>
  </si>
  <si>
    <t>FRANKLIN</t>
  </si>
  <si>
    <t>LEBANON</t>
  </si>
  <si>
    <t>YORK</t>
  </si>
  <si>
    <t>Lehigh Valley Region</t>
  </si>
  <si>
    <t>ALLENTOWN</t>
  </si>
  <si>
    <t>North Central Region</t>
  </si>
  <si>
    <t>CAMERON</t>
  </si>
  <si>
    <t>CLEARFIELD</t>
  </si>
  <si>
    <t>DUBOIS</t>
  </si>
  <si>
    <t>ELK</t>
  </si>
  <si>
    <t>JEFFERSON</t>
  </si>
  <si>
    <t>MCKEAN</t>
  </si>
  <si>
    <t>POTTER</t>
  </si>
  <si>
    <t>Northeast Region</t>
  </si>
  <si>
    <t>LACKAWANNA</t>
  </si>
  <si>
    <t>HAZLETON</t>
  </si>
  <si>
    <t>POTTSVILLE</t>
  </si>
  <si>
    <t>WILKES-BARRE</t>
  </si>
  <si>
    <t>CARBON</t>
  </si>
  <si>
    <t>MONROE</t>
  </si>
  <si>
    <t>PIKE</t>
  </si>
  <si>
    <t>WAYNE</t>
  </si>
  <si>
    <t>Northern Tier Region</t>
  </si>
  <si>
    <t>BRADFORD/SULLIVAN</t>
  </si>
  <si>
    <t>TIOGA</t>
  </si>
  <si>
    <t>WYOMING</t>
  </si>
  <si>
    <t>Northwest Region</t>
  </si>
  <si>
    <t>CLARION</t>
  </si>
  <si>
    <t>CRAWFORD</t>
  </si>
  <si>
    <t>ERIE</t>
  </si>
  <si>
    <t>OIL REGION</t>
  </si>
  <si>
    <t>WARREN</t>
  </si>
  <si>
    <t>LAWRENCE</t>
  </si>
  <si>
    <t>MERCER</t>
  </si>
  <si>
    <t>South Central Region</t>
  </si>
  <si>
    <t>LANCASTER</t>
  </si>
  <si>
    <t>Southeast Region</t>
  </si>
  <si>
    <t>BERKS</t>
  </si>
  <si>
    <t>BRISTOL</t>
  </si>
  <si>
    <t>PERKASIE</t>
  </si>
  <si>
    <t>COATESVILLE</t>
  </si>
  <si>
    <t>CHESTER CITY</t>
  </si>
  <si>
    <t>MEDIA</t>
  </si>
  <si>
    <t>MONTGOMERY</t>
  </si>
  <si>
    <t>PHILADELPHIA NORTH</t>
  </si>
  <si>
    <t>PHILADELPHIA NORTHWEST</t>
  </si>
  <si>
    <t>PHILADELPHIA WEST</t>
  </si>
  <si>
    <t>SUBURBAN STATION</t>
  </si>
  <si>
    <t>Southern Alleghenies Region</t>
  </si>
  <si>
    <t>BEDFORD</t>
  </si>
  <si>
    <t>BLAIR</t>
  </si>
  <si>
    <t>CAMBRIA</t>
  </si>
  <si>
    <t>FULTON</t>
  </si>
  <si>
    <t>HUNTINGDON</t>
  </si>
  <si>
    <t>SOMERSET</t>
  </si>
  <si>
    <t>Southwest Region</t>
  </si>
  <si>
    <t>ALLEGHENY EAST</t>
  </si>
  <si>
    <t>GOODWILL INDUSTRIES</t>
  </si>
  <si>
    <t>PITTSBURGH</t>
  </si>
  <si>
    <t>BEAVER</t>
  </si>
  <si>
    <t>GREENE</t>
  </si>
  <si>
    <t>MON VALLEY</t>
  </si>
  <si>
    <t>WASHINGTON</t>
  </si>
  <si>
    <t>ARMSTRONG</t>
  </si>
  <si>
    <t>BUTLER</t>
  </si>
  <si>
    <t>INDIANA</t>
  </si>
  <si>
    <t>ALLE-KISKI</t>
  </si>
  <si>
    <t>FAYETTE</t>
  </si>
  <si>
    <t>YOUNGWOOD</t>
  </si>
  <si>
    <t>id</t>
  </si>
  <si>
    <t>measure</t>
  </si>
  <si>
    <t>basic</t>
  </si>
  <si>
    <t>ind</t>
  </si>
  <si>
    <t>train</t>
  </si>
  <si>
    <t>prev</t>
  </si>
  <si>
    <t>sortvar</t>
  </si>
  <si>
    <t>Allegheny - ALLEGHENY EAST 0626</t>
  </si>
  <si>
    <t>Berks - BERKS 0224</t>
  </si>
  <si>
    <t>Bucks - BRISTOL 0107</t>
  </si>
  <si>
    <t>Bucks - PERKASIE 0113</t>
  </si>
  <si>
    <t>Central - COLUMBIA/MONTOUR 0402</t>
  </si>
  <si>
    <t>Central - MIFFLIN 0404</t>
  </si>
  <si>
    <t>Central - CLINTON 0406</t>
  </si>
  <si>
    <t>Central - STATE COLLEGE 0416</t>
  </si>
  <si>
    <t>Central - N.UMB/SNYDER/UNION 0418</t>
  </si>
  <si>
    <t>Central - LYCOMING 0421</t>
  </si>
  <si>
    <t>Chester - COATESVILLE 0104</t>
  </si>
  <si>
    <t>City of Pittsburgh - GOODWILL INDUSTRIES 0636</t>
  </si>
  <si>
    <t>City of Pittsburgh - PITTSBURGH 0653</t>
  </si>
  <si>
    <t>Delaware - CHESTER CITY 0102</t>
  </si>
  <si>
    <t>Delaware - MEDIA 0108</t>
  </si>
  <si>
    <t>Lackawanna - LACKAWANNA 0812</t>
  </si>
  <si>
    <t>Lancaster - LANCASTER 0312</t>
  </si>
  <si>
    <t>Lehigh Valley - ALLENTOWN 0202</t>
  </si>
  <si>
    <t>Luzerne-Schuylkill - HAZLETON 0804</t>
  </si>
  <si>
    <t>Luzerne-Schuylkill - POTTSVILLE 0811</t>
  </si>
  <si>
    <t>Luzerne-Schuylkill - WILKES-BARRE 0822</t>
  </si>
  <si>
    <t>Montgomery - MONTGOMERY 0110</t>
  </si>
  <si>
    <t>North Central - DUBOIS 0514</t>
  </si>
  <si>
    <t>North Central - CLEARFIELD 0515</t>
  </si>
  <si>
    <t>North Central - MCKEAN 0706</t>
  </si>
  <si>
    <t>North Central - POTTER 0712</t>
  </si>
  <si>
    <t>North Central - JEFFERSON 0720</t>
  </si>
  <si>
    <t>North Central - ELK 0722</t>
  </si>
  <si>
    <t>North Central - CAMERON 0723</t>
  </si>
  <si>
    <t>Northern Tier - BRADFORD/SULLIVAN 0818</t>
  </si>
  <si>
    <t>Northern Tier - WYOMING 0819</t>
  </si>
  <si>
    <t>Northern Tier - TIOGA 0820</t>
  </si>
  <si>
    <t>Northwest - CLARION 0708</t>
  </si>
  <si>
    <t>Northwest - ERIE 0714</t>
  </si>
  <si>
    <t>Northwest - CRAWFORD 0716</t>
  </si>
  <si>
    <t>Northwest - OIL REGION 0718</t>
  </si>
  <si>
    <t>Northwest - WARREN 0726</t>
  </si>
  <si>
    <t>Philadelphia - PHILADELPHIA NORTH 0122</t>
  </si>
  <si>
    <t>Philadelphia - PHILADELPHIA NORTHWEST 0124</t>
  </si>
  <si>
    <t>Philadelphia - PHILADELPHIA WEST 0138</t>
  </si>
  <si>
    <t>Philadelphia - SUBURBAN STATION 0139</t>
  </si>
  <si>
    <t>Pocono Counties - WAYNE 0212</t>
  </si>
  <si>
    <t>Pocono Counties - PIKE 0213</t>
  </si>
  <si>
    <t>Pocono Counties - CARBON 0214</t>
  </si>
  <si>
    <t>Pocono Counties - MONROE 0232</t>
  </si>
  <si>
    <t>South Central - CUMBERLAND 0302</t>
  </si>
  <si>
    <t>South Central - FRANKLIN 0304</t>
  </si>
  <si>
    <t>South Central - ADAMS 0306</t>
  </si>
  <si>
    <t>South Central - CAPITOL REGION 0310</t>
  </si>
  <si>
    <t>South Central - LEBANON 0314</t>
  </si>
  <si>
    <t>South Central - YORK 0318</t>
  </si>
  <si>
    <t>Southern Alleghenies - BLAIR 0502</t>
  </si>
  <si>
    <t>Southern Alleghenies - BEDFORD 0506</t>
  </si>
  <si>
    <t>Southern Alleghenies - HUNTINGDON 0516</t>
  </si>
  <si>
    <t>Southern Alleghenies - FULTON 0517</t>
  </si>
  <si>
    <t>Southern Alleghenies - CAMBRIA 0518</t>
  </si>
  <si>
    <t>Southern Alleghenies - SOMERSET 0520</t>
  </si>
  <si>
    <t>Southwest Corner - BEAVER 0604</t>
  </si>
  <si>
    <t>Southwest Corner - MON VALLEY 0612</t>
  </si>
  <si>
    <t>Southwest Corner - WASHINGTON 0634</t>
  </si>
  <si>
    <t>Southwest Corner - GREENE 0641</t>
  </si>
  <si>
    <t>Tri-County - BUTLER 0606</t>
  </si>
  <si>
    <t>Tri-County - INDIANA 0618</t>
  </si>
  <si>
    <t>Tri-County - ARMSTRONG 0622</t>
  </si>
  <si>
    <t>West Central - MERCER 0725</t>
  </si>
  <si>
    <t>West Central - LAWRENCE 0728</t>
  </si>
  <si>
    <t>Westmoreland-Fayette - YOUNGWOOD 0617</t>
  </si>
  <si>
    <t>Westmoreland-Fayette - ALLE-KISKI 0630</t>
  </si>
  <si>
    <t>Westmoreland-Fayette - FAYETTE 0632</t>
  </si>
  <si>
    <t>WIOA Labor Exchange Performance Outcome Comparison</t>
  </si>
  <si>
    <t>Employment Rate 
(2nd Quarter)</t>
  </si>
  <si>
    <t>Employment Rate 
(4th Quarter)</t>
  </si>
  <si>
    <t>Median Earnings 
(2nd Quarter)</t>
  </si>
  <si>
    <t>Location Code/Name</t>
  </si>
  <si>
    <t>Actual
Perf.</t>
  </si>
  <si>
    <t>Neg. Level</t>
  </si>
  <si>
    <t>% of Goal Achieved</t>
  </si>
  <si>
    <t>Central WDA</t>
  </si>
  <si>
    <t>South Central WDA</t>
  </si>
  <si>
    <t>Lehigh Valley WDA</t>
  </si>
  <si>
    <t>North Central WDA</t>
  </si>
  <si>
    <t>Lackawanna WDA</t>
  </si>
  <si>
    <t>Luzerne-Schuylkill WDA</t>
  </si>
  <si>
    <t>Pocono WDA</t>
  </si>
  <si>
    <t>Northern Tier WDA</t>
  </si>
  <si>
    <t>Northwest WDA</t>
  </si>
  <si>
    <t>West Central WDA</t>
  </si>
  <si>
    <t>Lancaster WDA</t>
  </si>
  <si>
    <t>Berks WDA</t>
  </si>
  <si>
    <t>Bucks  WDA</t>
  </si>
  <si>
    <t>Chester WDA</t>
  </si>
  <si>
    <t>Delaware WDA</t>
  </si>
  <si>
    <t>Montgomery WDA</t>
  </si>
  <si>
    <t>Philadelphia WDA</t>
  </si>
  <si>
    <t>Southern Alleghenies WDA</t>
  </si>
  <si>
    <t>Allegheny WDA</t>
  </si>
  <si>
    <t>City of Pittsburgh WDA</t>
  </si>
  <si>
    <t>Southwest Corner WDA</t>
  </si>
  <si>
    <t>Tri-County WDA</t>
  </si>
  <si>
    <t>Westmoreland-Fayette WDA</t>
  </si>
  <si>
    <t>Bucks WDA</t>
  </si>
  <si>
    <t>Select area, then office</t>
  </si>
  <si>
    <t>Local Area</t>
  </si>
  <si>
    <t>CL office</t>
  </si>
  <si>
    <t>Time Period:
(choose only one)</t>
  </si>
  <si>
    <r>
      <t xml:space="preserve">  </t>
    </r>
    <r>
      <rPr>
        <sz val="11"/>
        <color indexed="8"/>
        <rFont val="Wingdings"/>
        <charset val="2"/>
      </rPr>
      <t>x</t>
    </r>
    <r>
      <rPr>
        <sz val="11"/>
        <color indexed="8"/>
        <rFont val="Calibri"/>
        <family val="2"/>
      </rPr>
      <t xml:space="preserve">  Quarterly</t>
    </r>
  </si>
  <si>
    <r>
      <t xml:space="preserve">  </t>
    </r>
    <r>
      <rPr>
        <sz val="11"/>
        <color indexed="8"/>
        <rFont val="Wingdings"/>
        <charset val="2"/>
      </rPr>
      <t>o</t>
    </r>
    <r>
      <rPr>
        <sz val="11"/>
        <color indexed="8"/>
        <rFont val="Calibri"/>
        <family val="2"/>
      </rPr>
      <t xml:space="preserve">  Program to Date</t>
    </r>
  </si>
  <si>
    <t>REPORTING PERIOD COVERED:</t>
  </si>
  <si>
    <t>Performance Items</t>
  </si>
  <si>
    <t>Basic Career Services
 (other than self service)</t>
  </si>
  <si>
    <t>Individualized Career Services</t>
  </si>
  <si>
    <t>Training Services</t>
  </si>
  <si>
    <t xml:space="preserve"> Total Current Period</t>
  </si>
  <si>
    <t xml:space="preserve"> Total Previous Period</t>
  </si>
  <si>
    <t>A. SUMMARY INFORMATION</t>
  </si>
  <si>
    <t>Sex</t>
  </si>
  <si>
    <t>1a.  Male</t>
  </si>
  <si>
    <t>1b.  Female</t>
  </si>
  <si>
    <t>Ethnicity/Race</t>
  </si>
  <si>
    <t>2a.  Hispanic/Latino</t>
  </si>
  <si>
    <t>2b.  American Indian or Alaskan Native</t>
  </si>
  <si>
    <t>2c.  Asian</t>
  </si>
  <si>
    <t>2d.  Black or African American</t>
  </si>
  <si>
    <t>2e.  Native Hawaiian or Other Pacific Islander</t>
  </si>
  <si>
    <t>2f.  White</t>
  </si>
  <si>
    <t>2g.  More Than One Race</t>
  </si>
  <si>
    <t>Other Demographics</t>
  </si>
  <si>
    <t>3a.  Eligible Veterans</t>
  </si>
  <si>
    <t>3b.  Individuals with a Disability</t>
  </si>
  <si>
    <t>3c.  Incumbent Workers</t>
  </si>
  <si>
    <t>3d.  Unemployed Individuals</t>
  </si>
  <si>
    <t>Education Level</t>
  </si>
  <si>
    <t>4a. Secondary School Graduate or Equivalent</t>
  </si>
  <si>
    <t>4b. Completed 1 or more years of Postsecondary Education</t>
  </si>
  <si>
    <t>4c. Postsecondary Certification, License, or Educational Certificate (non-degree)</t>
  </si>
  <si>
    <t>4d. Associate's Degree</t>
  </si>
  <si>
    <t>4e. Bachelor's Degree or Equivalent</t>
  </si>
  <si>
    <t>4f. Advanced Degree Beyond Bachelor's Degree</t>
  </si>
  <si>
    <t>1. Displaced homemakers</t>
  </si>
  <si>
    <t>2. Low-income individuals</t>
  </si>
  <si>
    <t>3. Older individuals</t>
  </si>
  <si>
    <t>4. Ex-offenders</t>
  </si>
  <si>
    <t>5. Homeless individuals or runaway youth</t>
  </si>
  <si>
    <t>6. Current or former foster care youth</t>
  </si>
  <si>
    <t>7. English language learners, individuals with low levels of literacy or facing substantial cultural barriers</t>
  </si>
  <si>
    <t>8. Eligible migrant and seasonal farmworkers</t>
  </si>
  <si>
    <t>9. Exhausting TANF within 2 years (Part A Title IV of the Social Security Act)</t>
  </si>
  <si>
    <t>10. Single parents (Including single pregnant women)</t>
  </si>
  <si>
    <t>11. Long-term unemployed (27 or more consecutive weeks)</t>
  </si>
  <si>
    <t>D. Core Indicators of Performance</t>
  </si>
  <si>
    <t>E. Veterans' Priority of Service</t>
  </si>
  <si>
    <t>1. Covered Entrants</t>
  </si>
  <si>
    <t>2. Covered Entrants Who Received a Service During the Entry Period</t>
  </si>
  <si>
    <t>3. Covered Entrants Who Received a Staff-Assisted Service During the Entry Period</t>
  </si>
  <si>
    <t>Common Exit Programs: Please indicate by checking the box below each program below that  utilizes a common exit policy with this program in this state.</t>
  </si>
  <si>
    <t>Program</t>
  </si>
  <si>
    <t>Wagner-Peyser</t>
  </si>
  <si>
    <t>Adults, Dislocated Workers, Youth</t>
  </si>
  <si>
    <t>TAA</t>
  </si>
  <si>
    <t>Job Corps</t>
  </si>
  <si>
    <t>National Farmworker Jobs Program  (NFJP)</t>
  </si>
  <si>
    <t>Indian and Native American Program                                                                                                                                                 (INA)</t>
  </si>
  <si>
    <t>Reentry Employment Opportunities (Adult)</t>
  </si>
  <si>
    <t>Reentry Employment Opportunities (Youth)</t>
  </si>
  <si>
    <t>YouthBuild</t>
  </si>
  <si>
    <t>H1B</t>
  </si>
  <si>
    <t>SCSEP</t>
  </si>
  <si>
    <t>Common Exit?</t>
  </si>
  <si>
    <t xml:space="preserve">1 Participant information is based on data given at the point of entry into the program. </t>
  </si>
  <si>
    <t xml:space="preserve">2 Barriers to Employment are determined at the point of entry into the program. </t>
  </si>
  <si>
    <t>Time Period:</t>
  </si>
  <si>
    <r>
      <t xml:space="preserve">  </t>
    </r>
    <r>
      <rPr>
        <sz val="11"/>
        <color indexed="8"/>
        <rFont val="Wingdings"/>
        <charset val="2"/>
      </rPr>
      <t>o</t>
    </r>
    <r>
      <rPr>
        <sz val="11"/>
        <color indexed="8"/>
        <rFont val="Calibri"/>
        <family val="2"/>
      </rPr>
      <t xml:space="preserve">  Quarterly</t>
    </r>
  </si>
  <si>
    <r>
      <t xml:space="preserve">  </t>
    </r>
    <r>
      <rPr>
        <sz val="11"/>
        <color indexed="8"/>
        <rFont val="Wingdings"/>
        <charset val="2"/>
      </rPr>
      <t>x</t>
    </r>
    <r>
      <rPr>
        <sz val="11"/>
        <color indexed="8"/>
        <rFont val="Calibri"/>
        <family val="2"/>
      </rPr>
      <t xml:space="preserve">  Program to Date</t>
    </r>
  </si>
  <si>
    <t>3 Previous Period data are not available for Quarter 1 Program Year to Date reporting.</t>
  </si>
  <si>
    <t>Total Covered Entrants</t>
  </si>
  <si>
    <t>Percent Served Current Period</t>
  </si>
  <si>
    <t>Percent Served Previous Period</t>
  </si>
  <si>
    <r>
      <t xml:space="preserve"> Total Previous Period</t>
    </r>
    <r>
      <rPr>
        <b/>
        <vertAlign val="superscript"/>
        <sz val="11"/>
        <rFont val="Calibri"/>
        <family val="2"/>
        <scheme val="minor"/>
      </rPr>
      <t>3</t>
    </r>
  </si>
  <si>
    <t>local area w/o CL office</t>
  </si>
  <si>
    <t>local area w/ wrong CL office</t>
  </si>
  <si>
    <t>statewide w/ CL office</t>
  </si>
  <si>
    <t>lwib</t>
  </si>
  <si>
    <t>officeid</t>
  </si>
  <si>
    <t>prev2</t>
  </si>
  <si>
    <t>Total Exiters</t>
  </si>
  <si>
    <t>Total Participants Served</t>
  </si>
  <si>
    <t>Total Reportable Individuals</t>
  </si>
  <si>
    <t>Male</t>
  </si>
  <si>
    <t>Female</t>
  </si>
  <si>
    <t>Hispanic/Latino</t>
  </si>
  <si>
    <t>American Indian or Alaskan Native</t>
  </si>
  <si>
    <t>Asian</t>
  </si>
  <si>
    <t>Black or African American</t>
  </si>
  <si>
    <t>Native Hawaiian or Other Pacific Islander</t>
  </si>
  <si>
    <t>White</t>
  </si>
  <si>
    <t>More Than One Race</t>
  </si>
  <si>
    <t>Eligible Veteran Status</t>
  </si>
  <si>
    <t>Individual with a Disability</t>
  </si>
  <si>
    <t>Incumbent Worker</t>
  </si>
  <si>
    <t>Unemployed Individuals</t>
  </si>
  <si>
    <t>Secondary School Graduate or Equivalent</t>
  </si>
  <si>
    <t>Completed 1 or more years of Postsecondary Education</t>
  </si>
  <si>
    <t>Postsecondary Certification, License, or Educational Certificate (non-degree)</t>
  </si>
  <si>
    <t>Associate's Degree</t>
  </si>
  <si>
    <t>Bachelor's Degree or Equivalent</t>
  </si>
  <si>
    <t>Advanced Degree Beyond Bachelor's Degree</t>
  </si>
  <si>
    <t>Displaced homemakers</t>
  </si>
  <si>
    <t>Low-income individuals</t>
  </si>
  <si>
    <t>Older individuals</t>
  </si>
  <si>
    <t>Ex-offenders</t>
  </si>
  <si>
    <t>Homeless individuals or runaway youth</t>
  </si>
  <si>
    <t>Current or former foster care youth</t>
  </si>
  <si>
    <t>English language learners</t>
  </si>
  <si>
    <t>Eligible migrant and seasonal farmworkers</t>
  </si>
  <si>
    <t>Exhausting TANF within 2 years</t>
  </si>
  <si>
    <t>Single parents</t>
  </si>
  <si>
    <t>Long-term unemployed</t>
  </si>
  <si>
    <t>Employment Rate (Q2)</t>
  </si>
  <si>
    <t>Employment Rate (Q4)</t>
  </si>
  <si>
    <t>Total Covered Entrants Who Reached the End of the Entry Period</t>
  </si>
  <si>
    <t>Total Covered Entrants Who Received a Service During the Entry Period</t>
  </si>
  <si>
    <t>Covered Entrants Who Received a Staff-Assisted Service During of the Entry Period</t>
  </si>
  <si>
    <t/>
  </si>
  <si>
    <t>Quarterly</t>
  </si>
  <si>
    <t>Year-to-Date</t>
  </si>
  <si>
    <t>1st Quarter PY 2023 Results</t>
  </si>
  <si>
    <t>1st Quarter PY 2023 Program Year-to-Date Results</t>
  </si>
  <si>
    <t>Labor Exchange Performance Report - PY 2023 1st Quarter</t>
  </si>
  <si>
    <t>07/01/2023 - 09/30/2023</t>
  </si>
  <si>
    <t>1.  Total Exiters (Cohort Period: 04/01/2023 - 06/30/2023)</t>
  </si>
  <si>
    <t>2.  Total Participants (Cohort Period: 07/01/2023 - 09/30/2023)</t>
  </si>
  <si>
    <t>3.  Total Reportable Individuals (Cohort Period: 07/01/2023 - 09/30/2023)</t>
  </si>
  <si>
    <r>
      <t>B. PARTICIPANT SUMMARY AND SERVICE INFORMATION</t>
    </r>
    <r>
      <rPr>
        <b/>
        <vertAlign val="superscript"/>
        <sz val="11"/>
        <rFont val="Calibri"/>
        <family val="2"/>
        <scheme val="minor"/>
      </rPr>
      <t xml:space="preserve">1 </t>
    </r>
    <r>
      <rPr>
        <b/>
        <sz val="11"/>
        <rFont val="Calibri"/>
        <family val="2"/>
        <scheme val="minor"/>
      </rPr>
      <t>(Cohort Period: 07/01/2023 - 09/30/2023)</t>
    </r>
  </si>
  <si>
    <r>
      <t>C. EMPLOYMENT BARRIER</t>
    </r>
    <r>
      <rPr>
        <b/>
        <vertAlign val="superscript"/>
        <sz val="11"/>
        <color theme="1"/>
        <rFont val="Calibri"/>
        <family val="2"/>
        <scheme val="minor"/>
      </rPr>
      <t xml:space="preserve">2 </t>
    </r>
    <r>
      <rPr>
        <b/>
        <sz val="11"/>
        <color theme="1"/>
        <rFont val="Calibri"/>
        <family val="2"/>
        <scheme val="minor"/>
      </rPr>
      <t>(Cohort Period: 07/01/2023 - 09/30/2023)</t>
    </r>
  </si>
  <si>
    <t>1. Employment Rate (Q2) (Cohort Period: 07/01/2022 - 09/30/2022)</t>
  </si>
  <si>
    <t>2. Employment Rate (Q4) (Cohort Period: 01/01/2022 - 03/31/2022)</t>
  </si>
  <si>
    <t>3. Median Earnings (Cohort Period: 07/01/2022 - 09/30/2022)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</si>
</sst>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quot;$&quot;#,##0.00"/>
    <numFmt numFmtId="166" formatCode="0.0%"/>
    <numFmt numFmtId="167" formatCode="&quot;$&quot;#,##0"/>
  </numFmts>
  <fonts count="32"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name val="MS Sans Serif"/>
      <family val="2"/>
    </font>
    <font>
      <b/>
      <sz val="12"/>
      <color theme="0"/>
      <name val="Arial"/>
      <family val="2"/>
    </font>
    <font>
      <b/>
      <sz val="9"/>
      <name val="Arial"/>
      <family val="2"/>
    </font>
    <font>
      <b/>
      <sz val="11"/>
      <color theme="3"/>
      <name val="Arial"/>
      <family val="2"/>
    </font>
    <font>
      <b/>
      <sz val="11"/>
      <color rgb="FF00B050"/>
      <name val="Calibri"/>
      <family val="2"/>
      <scheme val="minor"/>
    </font>
    <font>
      <b/>
      <sz val="16"/>
      <name val="Calibri"/>
      <family val="2"/>
      <scheme val="minor"/>
    </font>
    <font>
      <b/>
      <sz val="12"/>
      <name val="Calibri"/>
      <family val="2"/>
      <scheme val="minor"/>
    </font>
    <font>
      <b/>
      <sz val="12"/>
      <color theme="1"/>
      <name val="Calibri"/>
      <family val="2"/>
      <scheme val="minor"/>
    </font>
    <font>
      <sz val="10"/>
      <name val="Calibri"/>
      <family val="2"/>
      <scheme val="minor"/>
    </font>
    <font>
      <b/>
      <sz val="10"/>
      <color theme="1"/>
      <name val="Calibri"/>
      <family val="2"/>
      <scheme val="minor"/>
    </font>
    <font>
      <i/>
      <sz val="10"/>
      <color theme="1"/>
      <name val="Calibri"/>
      <family val="2"/>
      <scheme val="minor"/>
    </font>
    <font>
      <sz val="11"/>
      <name val="Calibri"/>
      <family val="2"/>
      <scheme val="minor"/>
    </font>
    <font>
      <b/>
      <sz val="12"/>
      <color rgb="FF00B0F0"/>
      <name val="Arial"/>
      <family val="2"/>
    </font>
    <font>
      <b/>
      <sz val="24"/>
      <color indexed="8"/>
      <name val="Calibri"/>
      <family val="2"/>
    </font>
    <font>
      <b/>
      <sz val="24"/>
      <name val="Calibri"/>
      <family val="2"/>
      <scheme val="minor"/>
    </font>
    <font>
      <sz val="24"/>
      <name val="MS Sans Serif"/>
      <family val="2"/>
    </font>
    <font>
      <b/>
      <sz val="11"/>
      <color indexed="8"/>
      <name val="Calibri"/>
      <family val="2"/>
    </font>
    <font>
      <sz val="11"/>
      <color indexed="8"/>
      <name val="Calibri"/>
      <family val="2"/>
    </font>
    <font>
      <sz val="11"/>
      <color indexed="8"/>
      <name val="Wingdings"/>
      <charset val="2"/>
    </font>
    <font>
      <sz val="12"/>
      <color indexed="8"/>
      <name val="Calibri"/>
      <family val="2"/>
    </font>
    <font>
      <b/>
      <sz val="11"/>
      <name val="Calibri"/>
      <family val="2"/>
      <scheme val="minor"/>
    </font>
    <font>
      <sz val="11"/>
      <color indexed="8"/>
      <name val="Calibri"/>
      <family val="2"/>
      <scheme val="minor"/>
    </font>
    <font>
      <b/>
      <sz val="11"/>
      <color rgb="FFFF0000"/>
      <name val="Calibri"/>
      <family val="2"/>
      <scheme val="minor"/>
    </font>
    <font>
      <i/>
      <sz val="11"/>
      <name val="Calibri"/>
      <family val="2"/>
      <scheme val="minor"/>
    </font>
    <font>
      <b/>
      <sz val="9"/>
      <name val="Calibri"/>
      <family val="2"/>
      <scheme val="minor"/>
    </font>
    <font>
      <sz val="10"/>
      <color indexed="8"/>
      <name val="Calibri"/>
      <family val="2"/>
    </font>
    <font>
      <b/>
      <vertAlign val="superscript"/>
      <sz val="11"/>
      <name val="Calibri"/>
      <family val="2"/>
      <scheme val="minor"/>
    </font>
    <font>
      <b/>
      <vertAlign val="superscript"/>
      <sz val="11"/>
      <color theme="1"/>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8" tint="-0.249977111117893"/>
        <bgColor indexed="64"/>
      </patternFill>
    </fill>
    <fill>
      <patternFill patternType="solid">
        <fgColor rgb="FFE1FFE9"/>
        <bgColor indexed="64"/>
      </patternFill>
    </fill>
    <fill>
      <patternFill patternType="solid">
        <fgColor theme="0"/>
        <bgColor indexed="64"/>
      </patternFill>
    </fill>
    <fill>
      <patternFill patternType="solid">
        <fgColor rgb="FFAFC3D5"/>
        <bgColor indexed="64"/>
      </patternFill>
    </fill>
    <fill>
      <patternFill patternType="solid">
        <fgColor theme="8" tint="0.59999389629810485"/>
        <bgColor indexed="64"/>
      </patternFill>
    </fill>
    <fill>
      <patternFill patternType="solid">
        <fgColor theme="2"/>
        <bgColor indexed="64"/>
      </patternFill>
    </fill>
    <fill>
      <patternFill patternType="solid">
        <fgColor theme="8" tint="0.39997558519241921"/>
        <bgColor indexed="64"/>
      </patternFill>
    </fill>
  </fills>
  <borders count="57">
    <border>
      <left/>
      <right/>
      <top/>
      <bottom/>
      <diagonal/>
    </border>
    <border>
      <left style="double">
        <color indexed="64"/>
      </left>
      <right/>
      <top style="double">
        <color indexed="64"/>
      </top>
      <bottom style="hair">
        <color indexed="64"/>
      </bottom>
      <diagonal/>
    </border>
    <border>
      <left style="double">
        <color indexed="64"/>
      </left>
      <right style="hair">
        <color indexed="64"/>
      </right>
      <top style="double">
        <color indexed="64"/>
      </top>
      <bottom style="hair">
        <color indexed="64"/>
      </bottom>
      <diagonal/>
    </border>
    <border>
      <left style="double">
        <color indexed="64"/>
      </left>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s>
  <cellStyleXfs count="5">
    <xf numFmtId="0" fontId="0"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cellStyleXfs>
  <cellXfs count="204">
    <xf numFmtId="0" fontId="0" fillId="0" borderId="0" xfId="0"/>
    <xf numFmtId="0" fontId="4" fillId="0" borderId="0" xfId="1"/>
    <xf numFmtId="0" fontId="4" fillId="2" borderId="0" xfId="1" applyFill="1"/>
    <xf numFmtId="0" fontId="3" fillId="0" borderId="0" xfId="1" applyFont="1"/>
    <xf numFmtId="14" fontId="4" fillId="0" borderId="0" xfId="1" applyNumberFormat="1"/>
    <xf numFmtId="0" fontId="5" fillId="3" borderId="1" xfId="1" applyFont="1" applyFill="1" applyBorder="1" applyAlignment="1">
      <alignment vertical="center" wrapText="1"/>
    </xf>
    <xf numFmtId="0" fontId="5" fillId="3" borderId="2" xfId="1" applyFont="1" applyFill="1" applyBorder="1" applyAlignment="1">
      <alignment vertical="center" wrapText="1"/>
    </xf>
    <xf numFmtId="0" fontId="6" fillId="4" borderId="4" xfId="1" applyFont="1" applyFill="1" applyBorder="1" applyAlignment="1">
      <alignment horizontal="center" vertical="center" wrapText="1"/>
    </xf>
    <xf numFmtId="0" fontId="7" fillId="0" borderId="3" xfId="1" applyFont="1" applyBorder="1" applyAlignment="1">
      <alignment vertical="center"/>
    </xf>
    <xf numFmtId="9" fontId="8" fillId="4" borderId="4" xfId="2" applyFont="1" applyFill="1" applyBorder="1" applyAlignment="1">
      <alignment horizontal="center" vertical="center"/>
    </xf>
    <xf numFmtId="164" fontId="8" fillId="4" borderId="4" xfId="3" applyNumberFormat="1" applyFont="1" applyFill="1" applyBorder="1" applyAlignment="1">
      <alignment horizontal="center" vertical="center"/>
    </xf>
    <xf numFmtId="0" fontId="4" fillId="5" borderId="5" xfId="1" applyFill="1" applyBorder="1"/>
    <xf numFmtId="0" fontId="4" fillId="5" borderId="6" xfId="1" applyFill="1" applyBorder="1" applyAlignment="1">
      <alignment horizontal="center" vertical="center"/>
    </xf>
    <xf numFmtId="0" fontId="4" fillId="5" borderId="0" xfId="1" applyFill="1"/>
    <xf numFmtId="0" fontId="10" fillId="5" borderId="0" xfId="1" applyFont="1" applyFill="1" applyAlignment="1">
      <alignment horizontal="center"/>
    </xf>
    <xf numFmtId="166" fontId="3" fillId="6" borderId="7" xfId="2" applyNumberFormat="1" applyFont="1" applyFill="1" applyBorder="1" applyAlignment="1" applyProtection="1">
      <alignment horizontal="center" vertical="center" wrapText="1"/>
      <protection hidden="1"/>
    </xf>
    <xf numFmtId="165" fontId="3" fillId="6" borderId="7" xfId="3" applyNumberFormat="1" applyFont="1" applyFill="1" applyBorder="1" applyAlignment="1" applyProtection="1">
      <alignment horizontal="center" vertical="center" wrapText="1"/>
      <protection hidden="1"/>
    </xf>
    <xf numFmtId="0" fontId="11" fillId="5" borderId="8" xfId="1" applyFont="1" applyFill="1" applyBorder="1" applyProtection="1">
      <protection hidden="1"/>
    </xf>
    <xf numFmtId="0" fontId="3" fillId="5" borderId="9" xfId="1" applyFont="1" applyFill="1" applyBorder="1" applyAlignment="1" applyProtection="1">
      <alignment horizontal="center"/>
      <protection hidden="1"/>
    </xf>
    <xf numFmtId="166" fontId="12" fillId="5" borderId="0" xfId="1" applyNumberFormat="1" applyFont="1" applyFill="1" applyAlignment="1">
      <alignment horizontal="center"/>
    </xf>
    <xf numFmtId="167" fontId="12" fillId="5" borderId="0" xfId="1" applyNumberFormat="1" applyFont="1" applyFill="1" applyAlignment="1">
      <alignment horizontal="center"/>
    </xf>
    <xf numFmtId="166" fontId="12" fillId="5" borderId="10" xfId="1" applyNumberFormat="1" applyFont="1" applyFill="1" applyBorder="1" applyAlignment="1">
      <alignment horizontal="center"/>
    </xf>
    <xf numFmtId="1" fontId="11" fillId="6" borderId="11" xfId="1" applyNumberFormat="1" applyFont="1" applyFill="1" applyBorder="1" applyProtection="1">
      <protection hidden="1"/>
    </xf>
    <xf numFmtId="1" fontId="13" fillId="6" borderId="0" xfId="1" applyNumberFormat="1" applyFont="1" applyFill="1" applyProtection="1">
      <protection hidden="1"/>
    </xf>
    <xf numFmtId="1" fontId="13" fillId="6" borderId="10" xfId="1" applyNumberFormat="1" applyFont="1" applyFill="1" applyBorder="1" applyProtection="1">
      <protection hidden="1"/>
    </xf>
    <xf numFmtId="1" fontId="13" fillId="5" borderId="0" xfId="1" applyNumberFormat="1" applyFont="1" applyFill="1" applyProtection="1">
      <protection hidden="1"/>
    </xf>
    <xf numFmtId="0" fontId="14" fillId="6" borderId="11" xfId="2" applyNumberFormat="1" applyFont="1" applyFill="1" applyBorder="1" applyAlignment="1" applyProtection="1">
      <alignment vertical="center"/>
      <protection hidden="1"/>
    </xf>
    <xf numFmtId="166" fontId="14" fillId="6" borderId="0" xfId="2" applyNumberFormat="1" applyFont="1" applyFill="1" applyBorder="1" applyAlignment="1" applyProtection="1">
      <alignment vertical="center"/>
      <protection hidden="1"/>
    </xf>
    <xf numFmtId="166" fontId="3" fillId="6" borderId="0" xfId="2" applyNumberFormat="1" applyFont="1" applyFill="1" applyBorder="1" applyAlignment="1" applyProtection="1">
      <alignment horizontal="center" vertical="center" wrapText="1"/>
      <protection hidden="1"/>
    </xf>
    <xf numFmtId="166" fontId="3" fillId="6" borderId="10" xfId="2" applyNumberFormat="1" applyFont="1" applyFill="1" applyBorder="1" applyAlignment="1" applyProtection="1">
      <alignment horizontal="center" vertical="center" wrapText="1"/>
      <protection hidden="1"/>
    </xf>
    <xf numFmtId="0" fontId="12" fillId="5" borderId="11" xfId="1" applyFont="1" applyFill="1" applyBorder="1"/>
    <xf numFmtId="0" fontId="12" fillId="5" borderId="0" xfId="1" applyFont="1" applyFill="1" applyAlignment="1">
      <alignment horizontal="left" indent="1"/>
    </xf>
    <xf numFmtId="0" fontId="12" fillId="5" borderId="0" xfId="1" applyFont="1" applyFill="1" applyAlignment="1">
      <alignment horizontal="left" wrapText="1" indent="1"/>
    </xf>
    <xf numFmtId="0" fontId="12" fillId="5" borderId="12" xfId="1" applyFont="1" applyFill="1" applyBorder="1"/>
    <xf numFmtId="0" fontId="12" fillId="5" borderId="13" xfId="1" applyFont="1" applyFill="1" applyBorder="1" applyAlignment="1">
      <alignment horizontal="left" indent="1"/>
    </xf>
    <xf numFmtId="166" fontId="12" fillId="5" borderId="13" xfId="1" applyNumberFormat="1" applyFont="1" applyFill="1" applyBorder="1" applyAlignment="1">
      <alignment horizontal="center"/>
    </xf>
    <xf numFmtId="167" fontId="12" fillId="5" borderId="13" xfId="1" applyNumberFormat="1" applyFont="1" applyFill="1" applyBorder="1" applyAlignment="1">
      <alignment horizontal="center"/>
    </xf>
    <xf numFmtId="166" fontId="12" fillId="5" borderId="14" xfId="1" applyNumberFormat="1" applyFont="1" applyFill="1" applyBorder="1" applyAlignment="1">
      <alignment horizontal="center"/>
    </xf>
    <xf numFmtId="0" fontId="14" fillId="6" borderId="11" xfId="2" applyNumberFormat="1" applyFont="1" applyFill="1" applyBorder="1" applyAlignment="1" applyProtection="1">
      <alignment horizontal="center" vertical="center" wrapText="1"/>
      <protection hidden="1"/>
    </xf>
    <xf numFmtId="166" fontId="3" fillId="6" borderId="21" xfId="2" applyNumberFormat="1" applyFont="1" applyFill="1" applyBorder="1" applyAlignment="1" applyProtection="1">
      <alignment horizontal="center" vertical="center" wrapText="1"/>
      <protection hidden="1"/>
    </xf>
    <xf numFmtId="0" fontId="11" fillId="5" borderId="22" xfId="1" applyFont="1" applyFill="1" applyBorder="1" applyProtection="1">
      <protection hidden="1"/>
    </xf>
    <xf numFmtId="166" fontId="12" fillId="5" borderId="23" xfId="1" applyNumberFormat="1" applyFont="1" applyFill="1" applyBorder="1" applyAlignment="1">
      <alignment horizontal="center"/>
    </xf>
    <xf numFmtId="1" fontId="11" fillId="6" borderId="24" xfId="1" applyNumberFormat="1" applyFont="1" applyFill="1" applyBorder="1" applyProtection="1">
      <protection hidden="1"/>
    </xf>
    <xf numFmtId="1" fontId="13" fillId="6" borderId="23" xfId="1" applyNumberFormat="1" applyFont="1" applyFill="1" applyBorder="1" applyProtection="1">
      <protection hidden="1"/>
    </xf>
    <xf numFmtId="0" fontId="14" fillId="6" borderId="24" xfId="2" applyNumberFormat="1" applyFont="1" applyFill="1" applyBorder="1" applyAlignment="1" applyProtection="1">
      <alignment vertical="center"/>
      <protection hidden="1"/>
    </xf>
    <xf numFmtId="166" fontId="3" fillId="6" borderId="23" xfId="2" applyNumberFormat="1" applyFont="1" applyFill="1" applyBorder="1" applyAlignment="1" applyProtection="1">
      <alignment horizontal="center" vertical="center" wrapText="1"/>
      <protection hidden="1"/>
    </xf>
    <xf numFmtId="0" fontId="12" fillId="5" borderId="24" xfId="1" applyFont="1" applyFill="1" applyBorder="1"/>
    <xf numFmtId="0" fontId="12" fillId="5" borderId="25" xfId="1" applyFont="1" applyFill="1" applyBorder="1"/>
    <xf numFmtId="166" fontId="12" fillId="5" borderId="26" xfId="1" applyNumberFormat="1" applyFont="1" applyFill="1" applyBorder="1" applyAlignment="1">
      <alignment horizontal="center"/>
    </xf>
    <xf numFmtId="0" fontId="14" fillId="6" borderId="24" xfId="2" applyNumberFormat="1" applyFont="1" applyFill="1" applyBorder="1" applyAlignment="1" applyProtection="1">
      <alignment horizontal="center" vertical="center" wrapText="1"/>
      <protection hidden="1"/>
    </xf>
    <xf numFmtId="0" fontId="12" fillId="5" borderId="27" xfId="1" applyFont="1" applyFill="1" applyBorder="1"/>
    <xf numFmtId="0" fontId="12" fillId="5" borderId="28" xfId="1" applyFont="1" applyFill="1" applyBorder="1" applyAlignment="1">
      <alignment horizontal="left" indent="1"/>
    </xf>
    <xf numFmtId="166" fontId="12" fillId="5" borderId="28" xfId="1" applyNumberFormat="1" applyFont="1" applyFill="1" applyBorder="1" applyAlignment="1">
      <alignment horizontal="center"/>
    </xf>
    <xf numFmtId="167" fontId="12" fillId="5" borderId="28" xfId="1" applyNumberFormat="1" applyFont="1" applyFill="1" applyBorder="1" applyAlignment="1">
      <alignment horizontal="center"/>
    </xf>
    <xf numFmtId="166" fontId="12" fillId="5" borderId="29" xfId="1" applyNumberFormat="1" applyFont="1" applyFill="1" applyBorder="1" applyAlignment="1">
      <alignment horizontal="center"/>
    </xf>
    <xf numFmtId="0" fontId="3" fillId="7" borderId="7" xfId="1" applyFont="1" applyFill="1" applyBorder="1" applyProtection="1">
      <protection hidden="1"/>
    </xf>
    <xf numFmtId="0" fontId="15" fillId="5" borderId="7" xfId="1" applyFont="1" applyFill="1" applyBorder="1" applyProtection="1">
      <protection locked="0" hidden="1"/>
    </xf>
    <xf numFmtId="0" fontId="4" fillId="5" borderId="0" xfId="1" quotePrefix="1" applyFill="1"/>
    <xf numFmtId="0" fontId="16" fillId="5" borderId="0" xfId="1" applyFont="1" applyFill="1"/>
    <xf numFmtId="0" fontId="3" fillId="5" borderId="0" xfId="1" applyFont="1" applyFill="1" applyProtection="1">
      <protection hidden="1"/>
    </xf>
    <xf numFmtId="0" fontId="4" fillId="5" borderId="0" xfId="1" applyFill="1" applyProtection="1">
      <protection locked="0" hidden="1"/>
    </xf>
    <xf numFmtId="0" fontId="19" fillId="5" borderId="0" xfId="1" applyFont="1" applyFill="1"/>
    <xf numFmtId="0" fontId="21" fillId="5" borderId="0" xfId="1" quotePrefix="1" applyFont="1" applyFill="1" applyAlignment="1">
      <alignment vertical="center"/>
    </xf>
    <xf numFmtId="0" fontId="20" fillId="5" borderId="0" xfId="1" quotePrefix="1" applyFont="1" applyFill="1" applyAlignment="1">
      <alignment vertical="center" wrapText="1"/>
    </xf>
    <xf numFmtId="0" fontId="23" fillId="5" borderId="0" xfId="1" quotePrefix="1" applyFont="1" applyFill="1" applyAlignment="1">
      <alignment vertical="center" wrapText="1"/>
    </xf>
    <xf numFmtId="0" fontId="21" fillId="5" borderId="0" xfId="1" quotePrefix="1" applyFont="1" applyFill="1" applyAlignment="1">
      <alignment vertical="center" wrapText="1"/>
    </xf>
    <xf numFmtId="0" fontId="24" fillId="5" borderId="32" xfId="1" applyFont="1" applyFill="1" applyBorder="1" applyAlignment="1">
      <alignment horizontal="center" vertical="center" wrapText="1"/>
    </xf>
    <xf numFmtId="0" fontId="24" fillId="5" borderId="33" xfId="1" applyFont="1" applyFill="1" applyBorder="1" applyAlignment="1">
      <alignment horizontal="center" vertical="center" wrapText="1"/>
    </xf>
    <xf numFmtId="3" fontId="15" fillId="5" borderId="17" xfId="4" applyNumberFormat="1" applyFont="1" applyFill="1" applyBorder="1" applyAlignment="1">
      <alignment horizontal="center" vertical="center"/>
    </xf>
    <xf numFmtId="3" fontId="15" fillId="5" borderId="18" xfId="4" applyNumberFormat="1" applyFont="1" applyFill="1" applyBorder="1" applyAlignment="1">
      <alignment horizontal="center" vertical="center"/>
    </xf>
    <xf numFmtId="3" fontId="15" fillId="5" borderId="7" xfId="4" applyNumberFormat="1" applyFont="1" applyFill="1" applyBorder="1" applyAlignment="1">
      <alignment horizontal="center" vertical="center"/>
    </xf>
    <xf numFmtId="3" fontId="15" fillId="5" borderId="21" xfId="4" applyNumberFormat="1" applyFont="1" applyFill="1" applyBorder="1" applyAlignment="1">
      <alignment horizontal="center" vertical="center"/>
    </xf>
    <xf numFmtId="3" fontId="15" fillId="5" borderId="44" xfId="4" applyNumberFormat="1" applyFont="1" applyFill="1" applyBorder="1" applyAlignment="1">
      <alignment horizontal="center" vertical="center"/>
    </xf>
    <xf numFmtId="3" fontId="15" fillId="5" borderId="48" xfId="4" applyNumberFormat="1" applyFont="1" applyFill="1" applyBorder="1" applyAlignment="1">
      <alignment horizontal="center" vertical="center"/>
    </xf>
    <xf numFmtId="3" fontId="15" fillId="5" borderId="49" xfId="4" applyNumberFormat="1" applyFont="1" applyFill="1" applyBorder="1" applyAlignment="1">
      <alignment horizontal="center" vertical="center"/>
    </xf>
    <xf numFmtId="3" fontId="15" fillId="5" borderId="50" xfId="4" applyNumberFormat="1" applyFont="1" applyFill="1" applyBorder="1" applyAlignment="1">
      <alignment horizontal="center" vertical="center"/>
    </xf>
    <xf numFmtId="0" fontId="3" fillId="7" borderId="30" xfId="1" applyFont="1" applyFill="1" applyBorder="1" applyAlignment="1">
      <alignment horizontal="left" vertical="center"/>
    </xf>
    <xf numFmtId="0" fontId="3" fillId="7" borderId="31" xfId="1" applyFont="1" applyFill="1" applyBorder="1" applyAlignment="1">
      <alignment horizontal="left" vertical="center"/>
    </xf>
    <xf numFmtId="0" fontId="26" fillId="7" borderId="31" xfId="1" applyFont="1" applyFill="1" applyBorder="1" applyAlignment="1">
      <alignment horizontal="left" vertical="center"/>
    </xf>
    <xf numFmtId="0" fontId="26" fillId="7" borderId="34" xfId="1" applyFont="1" applyFill="1" applyBorder="1" applyAlignment="1">
      <alignment horizontal="left" vertical="center"/>
    </xf>
    <xf numFmtId="166" fontId="15" fillId="5" borderId="7" xfId="1" applyNumberFormat="1" applyFont="1" applyFill="1" applyBorder="1" applyAlignment="1">
      <alignment horizontal="center" vertical="center"/>
    </xf>
    <xf numFmtId="166" fontId="15" fillId="5" borderId="18" xfId="1" applyNumberFormat="1" applyFont="1" applyFill="1" applyBorder="1" applyAlignment="1">
      <alignment horizontal="center" vertical="center"/>
    </xf>
    <xf numFmtId="166" fontId="15" fillId="5" borderId="21" xfId="1" applyNumberFormat="1" applyFont="1" applyFill="1" applyBorder="1" applyAlignment="1">
      <alignment horizontal="center" vertical="center"/>
    </xf>
    <xf numFmtId="166" fontId="15" fillId="5" borderId="48" xfId="1" applyNumberFormat="1" applyFont="1" applyFill="1" applyBorder="1" applyAlignment="1">
      <alignment horizontal="center" vertical="center"/>
    </xf>
    <xf numFmtId="166" fontId="15" fillId="5" borderId="44" xfId="1" applyNumberFormat="1" applyFont="1" applyFill="1" applyBorder="1" applyAlignment="1">
      <alignment horizontal="center" vertical="center"/>
    </xf>
    <xf numFmtId="0" fontId="27" fillId="5" borderId="0" xfId="1" applyFont="1" applyFill="1" applyAlignment="1">
      <alignment vertical="center"/>
    </xf>
    <xf numFmtId="0" fontId="27" fillId="5" borderId="0" xfId="1" applyFont="1" applyFill="1"/>
    <xf numFmtId="0" fontId="28" fillId="9" borderId="15" xfId="1" applyFont="1" applyFill="1" applyBorder="1" applyAlignment="1">
      <alignment horizontal="center" vertical="center" wrapText="1"/>
    </xf>
    <xf numFmtId="0" fontId="28" fillId="9" borderId="17" xfId="1" applyFont="1" applyFill="1" applyBorder="1" applyAlignment="1">
      <alignment horizontal="center" vertical="center" wrapText="1"/>
    </xf>
    <xf numFmtId="0" fontId="28" fillId="9" borderId="18" xfId="1" applyFont="1" applyFill="1" applyBorder="1" applyAlignment="1">
      <alignment horizontal="center" vertical="center" wrapText="1"/>
    </xf>
    <xf numFmtId="0" fontId="15" fillId="5" borderId="55" xfId="1" applyFont="1" applyFill="1" applyBorder="1" applyAlignment="1">
      <alignment horizontal="center" vertical="center"/>
    </xf>
    <xf numFmtId="0" fontId="4" fillId="5" borderId="48" xfId="1" applyFill="1" applyBorder="1"/>
    <xf numFmtId="0" fontId="4" fillId="5" borderId="44" xfId="1" applyFill="1" applyBorder="1"/>
    <xf numFmtId="0" fontId="29" fillId="5" borderId="0" xfId="1" applyFont="1" applyFill="1"/>
    <xf numFmtId="0" fontId="29" fillId="5" borderId="0" xfId="1" applyFont="1" applyFill="1" applyAlignment="1">
      <alignment horizontal="left" wrapText="1"/>
    </xf>
    <xf numFmtId="0" fontId="3" fillId="5" borderId="0" xfId="1" applyFont="1" applyFill="1" applyAlignment="1">
      <alignment vertical="top"/>
    </xf>
    <xf numFmtId="3" fontId="15" fillId="5" borderId="17" xfId="1" applyNumberFormat="1" applyFont="1" applyFill="1" applyBorder="1" applyAlignment="1">
      <alignment horizontal="center" vertical="center"/>
    </xf>
    <xf numFmtId="3" fontId="15" fillId="5" borderId="18" xfId="1" applyNumberFormat="1" applyFont="1" applyFill="1" applyBorder="1" applyAlignment="1">
      <alignment horizontal="center" vertical="center"/>
    </xf>
    <xf numFmtId="3" fontId="15" fillId="5" borderId="7" xfId="1" applyNumberFormat="1" applyFont="1" applyFill="1" applyBorder="1" applyAlignment="1">
      <alignment horizontal="center" vertical="center"/>
    </xf>
    <xf numFmtId="3" fontId="15" fillId="5" borderId="21" xfId="1" applyNumberFormat="1" applyFont="1" applyFill="1" applyBorder="1" applyAlignment="1">
      <alignment horizontal="center" vertical="center"/>
    </xf>
    <xf numFmtId="3" fontId="15" fillId="5" borderId="44" xfId="1" applyNumberFormat="1" applyFont="1" applyFill="1" applyBorder="1" applyAlignment="1">
      <alignment horizontal="center" vertical="center"/>
    </xf>
    <xf numFmtId="3" fontId="15" fillId="5" borderId="48" xfId="1" applyNumberFormat="1" applyFont="1" applyFill="1" applyBorder="1" applyAlignment="1">
      <alignment horizontal="center" vertical="center"/>
    </xf>
    <xf numFmtId="3" fontId="15" fillId="5" borderId="49" xfId="1" applyNumberFormat="1" applyFont="1" applyFill="1" applyBorder="1" applyAlignment="1">
      <alignment horizontal="center" vertical="center"/>
    </xf>
    <xf numFmtId="3" fontId="15" fillId="5" borderId="50" xfId="1" applyNumberFormat="1" applyFont="1" applyFill="1" applyBorder="1" applyAlignment="1">
      <alignment horizontal="center" vertical="center"/>
    </xf>
    <xf numFmtId="0" fontId="24" fillId="7" borderId="34" xfId="0" applyFont="1" applyFill="1" applyBorder="1" applyAlignment="1">
      <alignment horizontal="center" vertical="center" wrapText="1"/>
    </xf>
    <xf numFmtId="0" fontId="4" fillId="0" borderId="0" xfId="1" applyAlignment="1">
      <alignment wrapText="1"/>
    </xf>
    <xf numFmtId="166" fontId="15" fillId="5" borderId="7" xfId="4" applyNumberFormat="1" applyFont="1" applyFill="1" applyBorder="1" applyAlignment="1">
      <alignment horizontal="center" vertical="center"/>
    </xf>
    <xf numFmtId="166" fontId="15" fillId="5" borderId="18" xfId="4" applyNumberFormat="1" applyFont="1" applyFill="1" applyBorder="1" applyAlignment="1">
      <alignment horizontal="center" vertical="center"/>
    </xf>
    <xf numFmtId="166" fontId="15" fillId="5" borderId="21" xfId="4" applyNumberFormat="1" applyFont="1" applyFill="1" applyBorder="1" applyAlignment="1">
      <alignment horizontal="center" vertical="center"/>
    </xf>
    <xf numFmtId="166" fontId="15" fillId="5" borderId="48" xfId="4" applyNumberFormat="1" applyFont="1" applyFill="1" applyBorder="1" applyAlignment="1">
      <alignment horizontal="center" vertical="center"/>
    </xf>
    <xf numFmtId="166" fontId="15" fillId="5" borderId="44" xfId="4" applyNumberFormat="1" applyFont="1" applyFill="1" applyBorder="1" applyAlignment="1">
      <alignment horizontal="center" vertical="center"/>
    </xf>
    <xf numFmtId="0" fontId="3" fillId="6" borderId="7" xfId="1" applyFont="1" applyFill="1" applyBorder="1" applyAlignment="1" applyProtection="1">
      <alignment horizontal="center"/>
      <protection hidden="1"/>
    </xf>
    <xf numFmtId="0" fontId="9" fillId="5" borderId="0" xfId="1" applyFont="1" applyFill="1" applyAlignment="1">
      <alignment horizontal="center"/>
    </xf>
    <xf numFmtId="0" fontId="10" fillId="5" borderId="0" xfId="1" applyFont="1" applyFill="1" applyAlignment="1">
      <alignment horizontal="center"/>
    </xf>
    <xf numFmtId="0" fontId="3" fillId="6" borderId="7" xfId="1" applyFont="1" applyFill="1" applyBorder="1" applyAlignment="1" applyProtection="1">
      <alignment horizontal="center" vertical="center" wrapText="1"/>
      <protection hidden="1"/>
    </xf>
    <xf numFmtId="165" fontId="3" fillId="6" borderId="7" xfId="1" applyNumberFormat="1" applyFont="1" applyFill="1" applyBorder="1" applyAlignment="1" applyProtection="1">
      <alignment horizontal="center" vertical="center" wrapText="1"/>
      <protection hidden="1"/>
    </xf>
    <xf numFmtId="0" fontId="3" fillId="6" borderId="19" xfId="1" applyFont="1" applyFill="1" applyBorder="1" applyAlignment="1" applyProtection="1">
      <alignment horizontal="center"/>
      <protection hidden="1"/>
    </xf>
    <xf numFmtId="0" fontId="3" fillId="6" borderId="20" xfId="1" applyFont="1" applyFill="1" applyBorder="1" applyAlignment="1" applyProtection="1">
      <alignment horizontal="center"/>
      <protection hidden="1"/>
    </xf>
    <xf numFmtId="0" fontId="3" fillId="6" borderId="15" xfId="1" applyFont="1" applyFill="1" applyBorder="1" applyAlignment="1" applyProtection="1">
      <alignment horizontal="center" vertical="center" wrapText="1"/>
      <protection hidden="1"/>
    </xf>
    <xf numFmtId="0" fontId="3" fillId="6" borderId="16" xfId="1" applyFont="1" applyFill="1" applyBorder="1" applyAlignment="1" applyProtection="1">
      <alignment horizontal="center" vertical="center" wrapText="1"/>
      <protection hidden="1"/>
    </xf>
    <xf numFmtId="0" fontId="3" fillId="6" borderId="17" xfId="1" applyFont="1" applyFill="1" applyBorder="1" applyAlignment="1" applyProtection="1">
      <alignment horizontal="center" vertical="center" wrapText="1"/>
      <protection hidden="1"/>
    </xf>
    <xf numFmtId="165" fontId="3" fillId="6" borderId="17" xfId="1" applyNumberFormat="1" applyFont="1" applyFill="1" applyBorder="1" applyAlignment="1" applyProtection="1">
      <alignment horizontal="center" vertical="center" wrapText="1"/>
      <protection hidden="1"/>
    </xf>
    <xf numFmtId="165" fontId="3" fillId="6" borderId="18" xfId="1" applyNumberFormat="1" applyFont="1" applyFill="1" applyBorder="1" applyAlignment="1" applyProtection="1">
      <alignment horizontal="center" vertical="center" wrapText="1"/>
      <protection hidden="1"/>
    </xf>
    <xf numFmtId="0" fontId="1" fillId="5" borderId="45" xfId="1" applyFont="1" applyFill="1" applyBorder="1" applyAlignment="1">
      <alignment horizontal="center" vertical="center" textRotation="90"/>
    </xf>
    <xf numFmtId="0" fontId="1" fillId="5" borderId="46" xfId="1" applyFont="1" applyFill="1" applyBorder="1" applyAlignment="1">
      <alignment horizontal="center" vertical="center" textRotation="90"/>
    </xf>
    <xf numFmtId="0" fontId="15" fillId="5" borderId="17" xfId="1" applyFont="1" applyFill="1" applyBorder="1" applyAlignment="1">
      <alignment vertical="center"/>
    </xf>
    <xf numFmtId="0" fontId="15" fillId="5" borderId="47" xfId="1" applyFont="1" applyFill="1" applyBorder="1" applyAlignment="1">
      <alignment vertical="center"/>
    </xf>
    <xf numFmtId="0" fontId="17" fillId="5" borderId="0" xfId="1" quotePrefix="1" applyFont="1" applyFill="1" applyAlignment="1">
      <alignment horizontal="center" vertical="center" wrapText="1"/>
    </xf>
    <xf numFmtId="14" fontId="18" fillId="5" borderId="0" xfId="1" applyNumberFormat="1" applyFont="1" applyFill="1" applyAlignment="1">
      <alignment horizontal="center"/>
    </xf>
    <xf numFmtId="0" fontId="20" fillId="5" borderId="0" xfId="1" quotePrefix="1" applyFont="1" applyFill="1" applyAlignment="1">
      <alignment horizontal="center" vertical="center" wrapText="1"/>
    </xf>
    <xf numFmtId="0" fontId="20" fillId="5" borderId="0" xfId="1" quotePrefix="1" applyFont="1" applyFill="1" applyAlignment="1">
      <alignment horizontal="center" vertical="center"/>
    </xf>
    <xf numFmtId="0" fontId="21" fillId="5" borderId="0" xfId="1" quotePrefix="1" applyFont="1" applyFill="1" applyAlignment="1">
      <alignment horizontal="center" vertical="center"/>
    </xf>
    <xf numFmtId="0" fontId="3" fillId="5" borderId="30" xfId="1" applyFont="1" applyFill="1" applyBorder="1" applyAlignment="1">
      <alignment horizontal="center" vertical="center"/>
    </xf>
    <xf numFmtId="0" fontId="4" fillId="5" borderId="31" xfId="1" applyFill="1" applyBorder="1" applyAlignment="1">
      <alignment horizontal="center" vertical="center"/>
    </xf>
    <xf numFmtId="0" fontId="4" fillId="5" borderId="6" xfId="1" applyFill="1" applyBorder="1" applyAlignment="1">
      <alignment horizontal="center" vertical="center"/>
    </xf>
    <xf numFmtId="0" fontId="3" fillId="7" borderId="30" xfId="1" applyFont="1" applyFill="1" applyBorder="1" applyAlignment="1">
      <alignment vertical="center"/>
    </xf>
    <xf numFmtId="0" fontId="3" fillId="7" borderId="31" xfId="1" applyFont="1" applyFill="1" applyBorder="1" applyAlignment="1">
      <alignment vertical="center"/>
    </xf>
    <xf numFmtId="0" fontId="3" fillId="7" borderId="34" xfId="1" applyFont="1" applyFill="1" applyBorder="1" applyAlignment="1">
      <alignment vertical="center"/>
    </xf>
    <xf numFmtId="0" fontId="15" fillId="5" borderId="35" xfId="1" applyFont="1" applyFill="1" applyBorder="1" applyAlignment="1">
      <alignment horizontal="left" vertical="center"/>
    </xf>
    <xf numFmtId="0" fontId="15" fillId="5" borderId="36" xfId="1" applyFont="1" applyFill="1" applyBorder="1" applyAlignment="1">
      <alignment horizontal="left" vertical="center"/>
    </xf>
    <xf numFmtId="0" fontId="15" fillId="5" borderId="37" xfId="1" applyFont="1" applyFill="1" applyBorder="1" applyAlignment="1">
      <alignment horizontal="left" vertical="center"/>
    </xf>
    <xf numFmtId="0" fontId="15" fillId="5" borderId="38" xfId="1" applyFont="1" applyFill="1" applyBorder="1" applyAlignment="1">
      <alignment horizontal="left" vertical="center"/>
    </xf>
    <xf numFmtId="0" fontId="15" fillId="5" borderId="39" xfId="1" applyFont="1" applyFill="1" applyBorder="1" applyAlignment="1">
      <alignment horizontal="left" vertical="center"/>
    </xf>
    <xf numFmtId="0" fontId="15" fillId="5" borderId="40" xfId="1" applyFont="1" applyFill="1" applyBorder="1" applyAlignment="1">
      <alignment horizontal="left" vertical="center"/>
    </xf>
    <xf numFmtId="0" fontId="15" fillId="5" borderId="41" xfId="1" applyFont="1" applyFill="1" applyBorder="1" applyAlignment="1">
      <alignment horizontal="left" vertical="center"/>
    </xf>
    <xf numFmtId="0" fontId="15" fillId="5" borderId="42" xfId="1" applyFont="1" applyFill="1" applyBorder="1" applyAlignment="1">
      <alignment horizontal="left" vertical="center"/>
    </xf>
    <xf numFmtId="0" fontId="15" fillId="5" borderId="43" xfId="1" applyFont="1" applyFill="1" applyBorder="1" applyAlignment="1">
      <alignment horizontal="left" vertical="center"/>
    </xf>
    <xf numFmtId="0" fontId="24" fillId="7" borderId="30" xfId="1" applyFont="1" applyFill="1" applyBorder="1" applyAlignment="1">
      <alignment vertical="center"/>
    </xf>
    <xf numFmtId="0" fontId="24" fillId="7" borderId="31" xfId="1" applyFont="1" applyFill="1" applyBorder="1" applyAlignment="1">
      <alignment vertical="center"/>
    </xf>
    <xf numFmtId="0" fontId="24" fillId="7" borderId="34" xfId="1" applyFont="1" applyFill="1" applyBorder="1" applyAlignment="1">
      <alignment vertical="center"/>
    </xf>
    <xf numFmtId="0" fontId="25" fillId="5" borderId="54" xfId="1" applyFont="1" applyFill="1" applyBorder="1" applyAlignment="1">
      <alignment vertical="center" wrapText="1"/>
    </xf>
    <xf numFmtId="0" fontId="25" fillId="5" borderId="49" xfId="1" applyFont="1" applyFill="1" applyBorder="1" applyAlignment="1">
      <alignment vertical="center" wrapText="1"/>
    </xf>
    <xf numFmtId="0" fontId="25" fillId="5" borderId="19" xfId="1" applyFont="1" applyFill="1" applyBorder="1" applyAlignment="1">
      <alignment vertical="center" wrapText="1"/>
    </xf>
    <xf numFmtId="0" fontId="25" fillId="5" borderId="7" xfId="1" applyFont="1" applyFill="1" applyBorder="1" applyAlignment="1">
      <alignment vertical="center" wrapText="1"/>
    </xf>
    <xf numFmtId="0" fontId="15" fillId="5" borderId="16" xfId="1" applyFont="1" applyFill="1" applyBorder="1" applyAlignment="1">
      <alignment vertical="center"/>
    </xf>
    <xf numFmtId="0" fontId="15" fillId="5" borderId="36" xfId="1" applyFont="1" applyFill="1" applyBorder="1" applyAlignment="1">
      <alignment vertical="center"/>
    </xf>
    <xf numFmtId="0" fontId="15" fillId="5" borderId="37" xfId="1" applyFont="1" applyFill="1" applyBorder="1" applyAlignment="1">
      <alignment vertical="center"/>
    </xf>
    <xf numFmtId="0" fontId="15" fillId="5" borderId="20" xfId="1" applyFont="1" applyFill="1" applyBorder="1" applyAlignment="1">
      <alignment vertical="center"/>
    </xf>
    <xf numFmtId="0" fontId="15" fillId="5" borderId="39" xfId="1" applyFont="1" applyFill="1" applyBorder="1" applyAlignment="1">
      <alignment vertical="center"/>
    </xf>
    <xf numFmtId="0" fontId="15" fillId="5" borderId="40" xfId="1" applyFont="1" applyFill="1" applyBorder="1" applyAlignment="1">
      <alignment vertical="center"/>
    </xf>
    <xf numFmtId="0" fontId="15" fillId="5" borderId="8" xfId="1" applyFont="1" applyFill="1" applyBorder="1" applyAlignment="1">
      <alignment vertical="center"/>
    </xf>
    <xf numFmtId="0" fontId="15" fillId="5" borderId="9" xfId="1" applyFont="1" applyFill="1" applyBorder="1" applyAlignment="1">
      <alignment vertical="center"/>
    </xf>
    <xf numFmtId="0" fontId="15" fillId="5" borderId="51" xfId="1" applyFont="1" applyFill="1" applyBorder="1" applyAlignment="1">
      <alignment vertical="center"/>
    </xf>
    <xf numFmtId="0" fontId="15" fillId="5" borderId="41" xfId="1" applyFont="1" applyFill="1" applyBorder="1" applyAlignment="1">
      <alignment horizontal="left" vertical="center" wrapText="1"/>
    </xf>
    <xf numFmtId="0" fontId="15" fillId="5" borderId="42" xfId="1" applyFont="1" applyFill="1" applyBorder="1" applyAlignment="1">
      <alignment horizontal="left" vertical="center" wrapText="1"/>
    </xf>
    <xf numFmtId="0" fontId="15" fillId="5" borderId="43" xfId="1" applyFont="1" applyFill="1" applyBorder="1" applyAlignment="1">
      <alignment horizontal="left" vertical="center" wrapText="1"/>
    </xf>
    <xf numFmtId="0" fontId="24" fillId="7" borderId="30" xfId="1" applyFont="1" applyFill="1" applyBorder="1" applyAlignment="1">
      <alignment horizontal="left" vertical="center"/>
    </xf>
    <xf numFmtId="0" fontId="24" fillId="7" borderId="31" xfId="1" applyFont="1" applyFill="1" applyBorder="1" applyAlignment="1">
      <alignment horizontal="left" vertical="center"/>
    </xf>
    <xf numFmtId="0" fontId="24" fillId="7" borderId="34" xfId="1" applyFont="1" applyFill="1" applyBorder="1" applyAlignment="1">
      <alignment horizontal="left" vertical="center"/>
    </xf>
    <xf numFmtId="0" fontId="1" fillId="5" borderId="45" xfId="1" applyFont="1" applyFill="1" applyBorder="1" applyAlignment="1">
      <alignment horizontal="center" vertical="center" textRotation="90" wrapText="1"/>
    </xf>
    <xf numFmtId="0" fontId="1" fillId="5" borderId="46" xfId="1" applyFont="1" applyFill="1" applyBorder="1" applyAlignment="1">
      <alignment horizontal="center" vertical="center" textRotation="90" wrapText="1"/>
    </xf>
    <xf numFmtId="0" fontId="1" fillId="5" borderId="52" xfId="1" applyFont="1" applyFill="1" applyBorder="1" applyAlignment="1">
      <alignment horizontal="center" vertical="center" textRotation="90" wrapText="1"/>
    </xf>
    <xf numFmtId="0" fontId="15" fillId="5" borderId="53" xfId="1" applyFont="1" applyFill="1" applyBorder="1" applyAlignment="1">
      <alignment vertical="center"/>
    </xf>
    <xf numFmtId="0" fontId="15" fillId="5" borderId="42" xfId="1" applyFont="1" applyFill="1" applyBorder="1" applyAlignment="1">
      <alignment vertical="center"/>
    </xf>
    <xf numFmtId="0" fontId="15" fillId="5" borderId="43" xfId="1" applyFont="1" applyFill="1" applyBorder="1" applyAlignment="1">
      <alignment vertical="center"/>
    </xf>
    <xf numFmtId="0" fontId="1" fillId="5" borderId="52" xfId="1" applyFont="1" applyFill="1" applyBorder="1" applyAlignment="1">
      <alignment horizontal="center" vertical="center" textRotation="90"/>
    </xf>
    <xf numFmtId="0" fontId="15" fillId="5" borderId="12" xfId="1" applyFont="1" applyFill="1" applyBorder="1" applyAlignment="1">
      <alignment vertical="center" wrapText="1"/>
    </xf>
    <xf numFmtId="0" fontId="15" fillId="5" borderId="13" xfId="1" applyFont="1" applyFill="1" applyBorder="1" applyAlignment="1">
      <alignment vertical="center" wrapText="1"/>
    </xf>
    <xf numFmtId="0" fontId="15" fillId="5" borderId="14" xfId="1" applyFont="1" applyFill="1" applyBorder="1" applyAlignment="1">
      <alignment vertical="center" wrapText="1"/>
    </xf>
    <xf numFmtId="0" fontId="15" fillId="5" borderId="20" xfId="1" applyFont="1" applyFill="1" applyBorder="1" applyAlignment="1">
      <alignment vertical="center" wrapText="1"/>
    </xf>
    <xf numFmtId="0" fontId="15" fillId="5" borderId="39" xfId="1" applyFont="1" applyFill="1" applyBorder="1" applyAlignment="1">
      <alignment vertical="center" wrapText="1"/>
    </xf>
    <xf numFmtId="0" fontId="15" fillId="5" borderId="40" xfId="1" applyFont="1" applyFill="1" applyBorder="1" applyAlignment="1">
      <alignment vertical="center" wrapText="1"/>
    </xf>
    <xf numFmtId="0" fontId="3" fillId="7" borderId="30" xfId="1" applyFont="1" applyFill="1" applyBorder="1" applyAlignment="1">
      <alignment horizontal="left" vertical="center"/>
    </xf>
    <xf numFmtId="0" fontId="3" fillId="7" borderId="31" xfId="1" applyFont="1" applyFill="1" applyBorder="1" applyAlignment="1">
      <alignment horizontal="left" vertical="center"/>
    </xf>
    <xf numFmtId="0" fontId="3" fillId="7" borderId="34" xfId="1" applyFont="1" applyFill="1" applyBorder="1" applyAlignment="1">
      <alignment horizontal="left" vertical="center"/>
    </xf>
    <xf numFmtId="0" fontId="25" fillId="5" borderId="38" xfId="1" applyFont="1" applyFill="1" applyBorder="1" applyAlignment="1">
      <alignment vertical="center" wrapText="1"/>
    </xf>
    <xf numFmtId="0" fontId="25" fillId="5" borderId="39" xfId="1" applyFont="1" applyFill="1" applyBorder="1" applyAlignment="1">
      <alignment vertical="center" wrapText="1"/>
    </xf>
    <xf numFmtId="0" fontId="25" fillId="5" borderId="40" xfId="1" applyFont="1" applyFill="1" applyBorder="1" applyAlignment="1">
      <alignment vertical="center" wrapText="1"/>
    </xf>
    <xf numFmtId="0" fontId="25" fillId="5" borderId="55" xfId="1" applyFont="1" applyFill="1" applyBorder="1" applyAlignment="1">
      <alignment vertical="center" wrapText="1"/>
    </xf>
    <xf numFmtId="0" fontId="25" fillId="5" borderId="48" xfId="1" applyFont="1" applyFill="1" applyBorder="1" applyAlignment="1">
      <alignment vertical="center" wrapText="1"/>
    </xf>
    <xf numFmtId="0" fontId="15" fillId="5" borderId="35" xfId="1" applyFont="1" applyFill="1" applyBorder="1" applyAlignment="1">
      <alignment horizontal="left" vertical="center" wrapText="1"/>
    </xf>
    <xf numFmtId="0" fontId="15" fillId="5" borderId="36" xfId="1" applyFont="1" applyFill="1" applyBorder="1" applyAlignment="1">
      <alignment horizontal="left" vertical="center" wrapText="1"/>
    </xf>
    <xf numFmtId="0" fontId="15" fillId="5" borderId="37" xfId="1" applyFont="1" applyFill="1" applyBorder="1" applyAlignment="1">
      <alignment horizontal="left" vertical="center" wrapText="1"/>
    </xf>
    <xf numFmtId="0" fontId="15" fillId="5" borderId="38" xfId="1" applyFont="1" applyFill="1" applyBorder="1" applyAlignment="1">
      <alignment horizontal="left" vertical="center" wrapText="1"/>
    </xf>
    <xf numFmtId="0" fontId="15" fillId="5" borderId="39" xfId="1" applyFont="1" applyFill="1" applyBorder="1" applyAlignment="1">
      <alignment horizontal="left" vertical="center" wrapText="1"/>
    </xf>
    <xf numFmtId="0" fontId="15" fillId="5" borderId="40" xfId="1" applyFont="1" applyFill="1" applyBorder="1" applyAlignment="1">
      <alignment horizontal="left" vertical="center" wrapText="1"/>
    </xf>
    <xf numFmtId="0" fontId="29" fillId="5" borderId="0" xfId="1" applyFont="1" applyFill="1" applyAlignment="1">
      <alignment horizontal="left" wrapText="1"/>
    </xf>
    <xf numFmtId="0" fontId="15" fillId="5" borderId="0" xfId="1" applyFont="1" applyFill="1" applyAlignment="1">
      <alignment horizontal="left" vertical="center" wrapText="1"/>
    </xf>
    <xf numFmtId="0" fontId="2" fillId="8" borderId="16" xfId="1" applyFont="1" applyFill="1" applyBorder="1"/>
    <xf numFmtId="0" fontId="2" fillId="8" borderId="56" xfId="1" applyFont="1" applyFill="1" applyBorder="1"/>
    <xf numFmtId="0" fontId="21" fillId="5" borderId="0" xfId="1" quotePrefix="1" applyFont="1" applyFill="1" applyAlignment="1">
      <alignment horizontal="center" vertical="center" wrapText="1"/>
    </xf>
    <xf numFmtId="0" fontId="29" fillId="0" borderId="0" xfId="1" applyFont="1" applyAlignment="1">
      <alignment horizontal="left" wrapText="1"/>
    </xf>
    <xf numFmtId="0" fontId="5" fillId="3" borderId="1" xfId="1" applyFont="1" applyFill="1" applyBorder="1" applyAlignment="1">
      <alignment horizontal="center" vertical="center"/>
    </xf>
    <xf numFmtId="0" fontId="5" fillId="3" borderId="3" xfId="1" applyFont="1" applyFill="1" applyBorder="1" applyAlignment="1">
      <alignment horizontal="center" vertical="center"/>
    </xf>
  </cellXfs>
  <cellStyles count="5">
    <cellStyle name="Comma 2" xfId="4" xr:uid="{00000000-0005-0000-0000-000000000000}"/>
    <cellStyle name="Currency 2" xfId="3" xr:uid="{00000000-0005-0000-0000-000001000000}"/>
    <cellStyle name="Normal" xfId="0" builtinId="0"/>
    <cellStyle name="Normal 2" xfId="1" xr:uid="{00000000-0005-0000-0000-000003000000}"/>
    <cellStyle name="Percent 2" xfId="2" xr:uid="{00000000-0005-0000-0000-000004000000}"/>
  </cellStyles>
  <dxfs count="2">
    <dxf>
      <fill>
        <patternFill>
          <bgColor rgb="FFFFCCCC"/>
        </patternFill>
      </fill>
    </dxf>
    <dxf>
      <fill>
        <patternFill>
          <bgColor rgb="FFFFCC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152400</xdr:colOff>
      <xdr:row>0</xdr:row>
      <xdr:rowOff>89535</xdr:rowOff>
    </xdr:from>
    <xdr:ext cx="8961120" cy="6669596"/>
    <xdr:sp macro="" textlink="">
      <xdr:nvSpPr>
        <xdr:cNvPr id="2" name="TextBox 1">
          <a:extLst>
            <a:ext uri="{FF2B5EF4-FFF2-40B4-BE49-F238E27FC236}">
              <a16:creationId xmlns:a16="http://schemas.microsoft.com/office/drawing/2014/main" id="{3899A834-1751-4A6F-9478-5E119BCEFE89}"/>
            </a:ext>
          </a:extLst>
        </xdr:cNvPr>
        <xdr:cNvSpPr txBox="1"/>
      </xdr:nvSpPr>
      <xdr:spPr>
        <a:xfrm>
          <a:off x="152400" y="89535"/>
          <a:ext cx="8961120" cy="6669596"/>
        </a:xfrm>
        <a:prstGeom prst="rect">
          <a:avLst/>
        </a:prstGeom>
        <a:solidFill>
          <a:srgbClr val="AFC3D5"/>
        </a:solidFill>
        <a:effectLst>
          <a:outerShdw blurRad="50800" dist="101600" dir="7800000" algn="ctr" rotWithShape="0">
            <a:srgbClr val="000000">
              <a:alpha val="56000"/>
            </a:srgbClr>
          </a:outerShdw>
        </a:effectLst>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600" b="1">
              <a:solidFill>
                <a:schemeClr val="tx1"/>
              </a:solidFill>
              <a:effectLst/>
              <a:latin typeface="+mn-lt"/>
              <a:ea typeface="+mn-ea"/>
              <a:cs typeface="+mn-cs"/>
            </a:rPr>
            <a:t>Labor Exchange</a:t>
          </a:r>
          <a:r>
            <a:rPr lang="en-US" sz="1600" b="1" baseline="0">
              <a:solidFill>
                <a:schemeClr val="tx1"/>
              </a:solidFill>
              <a:effectLst/>
              <a:latin typeface="+mn-lt"/>
              <a:ea typeface="+mn-ea"/>
              <a:cs typeface="+mn-cs"/>
            </a:rPr>
            <a:t> </a:t>
          </a:r>
          <a:r>
            <a:rPr lang="en-US" sz="1600" b="1">
              <a:solidFill>
                <a:schemeClr val="tx1"/>
              </a:solidFill>
              <a:effectLst/>
              <a:latin typeface="+mn-lt"/>
              <a:ea typeface="+mn-ea"/>
              <a:cs typeface="+mn-cs"/>
            </a:rPr>
            <a:t>Performance Results</a:t>
          </a:r>
          <a:r>
            <a:rPr lang="en-US" sz="1600" b="1" baseline="0">
              <a:solidFill>
                <a:schemeClr val="tx1"/>
              </a:solidFill>
              <a:effectLst/>
              <a:latin typeface="+mn-lt"/>
              <a:ea typeface="+mn-ea"/>
              <a:cs typeface="+mn-cs"/>
            </a:rPr>
            <a:t> by CareerLink®</a:t>
          </a:r>
          <a:endParaRPr lang="en-US" sz="1600">
            <a:effectLst/>
          </a:endParaRPr>
        </a:p>
        <a:p>
          <a:pPr algn="l">
            <a:lnSpc>
              <a:spcPct val="100000"/>
            </a:lnSpc>
            <a:spcAft>
              <a:spcPts val="600"/>
            </a:spcAft>
          </a:pPr>
          <a:endParaRPr lang="en-US" sz="1100" b="1"/>
        </a:p>
        <a:p>
          <a:pPr algn="l">
            <a:lnSpc>
              <a:spcPct val="100000"/>
            </a:lnSpc>
            <a:spcAft>
              <a:spcPts val="600"/>
            </a:spcAft>
          </a:pPr>
          <a:r>
            <a:rPr lang="en-US" sz="1100" b="1"/>
            <a:t>Performance Comparison (QTR</a:t>
          </a:r>
          <a:r>
            <a:rPr lang="en-US" sz="1100" b="1" baseline="0"/>
            <a:t> and PYD)</a:t>
          </a:r>
          <a:r>
            <a:rPr lang="en-US" sz="1100"/>
            <a:t>: View these worksheets for a comparison of actual performance levels, the negotiated rate, and the percent of goal achieved for each CareerLink® office. Results are arranged</a:t>
          </a:r>
          <a:r>
            <a:rPr lang="en-US" sz="1100" baseline="0"/>
            <a:t> by workforce development area within each PREP region.</a:t>
          </a:r>
          <a:r>
            <a:rPr lang="en-US" sz="1100"/>
            <a:t> Cells</a:t>
          </a:r>
          <a:r>
            <a:rPr lang="en-US" sz="1100" baseline="0"/>
            <a:t> shaded red indicate the percent of goal achieved does not meet state-level performance goals.</a:t>
          </a:r>
        </a:p>
        <a:p>
          <a:pPr>
            <a:spcAft>
              <a:spcPts val="600"/>
            </a:spcAft>
          </a:pPr>
          <a:r>
            <a:rPr lang="en-US" sz="1100" b="1"/>
            <a:t>CL Report</a:t>
          </a:r>
          <a:r>
            <a:rPr lang="en-US" sz="1100" b="1" baseline="0"/>
            <a:t> (QTR and PYD)</a:t>
          </a:r>
          <a:r>
            <a:rPr lang="en-US" sz="1100" b="1"/>
            <a:t>: </a:t>
          </a:r>
          <a:r>
            <a:rPr lang="en-US" sz="1100" b="0"/>
            <a:t>View</a:t>
          </a:r>
          <a:r>
            <a:rPr lang="en-US" sz="1100" b="0" baseline="0"/>
            <a:t> these worksheets for a detailed look at Labor Exchange program performance results for a CareerLink® office within a specific workforce development area.  Use selection menus located at the top of the page to choose the workforce development area and CareerLink® office you wish to view. </a:t>
          </a:r>
        </a:p>
        <a:p>
          <a:pPr algn="ctr">
            <a:spcAft>
              <a:spcPts val="600"/>
            </a:spcAft>
          </a:pPr>
          <a:r>
            <a:rPr lang="en-US" sz="1400" b="1">
              <a:solidFill>
                <a:schemeClr val="tx1"/>
              </a:solidFill>
              <a:effectLst/>
              <a:latin typeface="+mn-lt"/>
              <a:ea typeface="+mn-ea"/>
              <a:cs typeface="+mn-cs"/>
            </a:rPr>
            <a:t>Useful</a:t>
          </a:r>
          <a:r>
            <a:rPr lang="en-US" sz="1400" b="1" baseline="0">
              <a:solidFill>
                <a:schemeClr val="tx1"/>
              </a:solidFill>
              <a:effectLst/>
              <a:latin typeface="+mn-lt"/>
              <a:ea typeface="+mn-ea"/>
              <a:cs typeface="+mn-cs"/>
            </a:rPr>
            <a:t> </a:t>
          </a:r>
          <a:r>
            <a:rPr lang="en-US" sz="1400" b="1">
              <a:solidFill>
                <a:schemeClr val="tx1"/>
              </a:solidFill>
              <a:effectLst/>
              <a:latin typeface="+mn-lt"/>
              <a:ea typeface="+mn-ea"/>
              <a:cs typeface="+mn-cs"/>
            </a:rPr>
            <a:t>Definitions</a:t>
          </a:r>
          <a:endParaRPr lang="en-US" sz="1400">
            <a:effectLst/>
          </a:endParaRPr>
        </a:p>
        <a:p>
          <a:r>
            <a:rPr lang="en-US" sz="1100" b="1">
              <a:solidFill>
                <a:schemeClr val="tx1"/>
              </a:solidFill>
              <a:effectLst/>
              <a:latin typeface="+mn-lt"/>
              <a:ea typeface="+mn-ea"/>
              <a:cs typeface="+mn-cs"/>
            </a:rPr>
            <a:t>Actual Performance:  </a:t>
          </a:r>
          <a:r>
            <a:rPr lang="en-US" sz="1100" b="0">
              <a:solidFill>
                <a:schemeClr val="tx1"/>
              </a:solidFill>
              <a:effectLst/>
              <a:latin typeface="+mn-lt"/>
              <a:ea typeface="+mn-ea"/>
              <a:cs typeface="+mn-cs"/>
            </a:rPr>
            <a:t> The performance result realized for the given</a:t>
          </a:r>
          <a:r>
            <a:rPr lang="en-US" sz="1100" b="0" baseline="0">
              <a:solidFill>
                <a:schemeClr val="tx1"/>
              </a:solidFill>
              <a:effectLst/>
              <a:latin typeface="+mn-lt"/>
              <a:ea typeface="+mn-ea"/>
              <a:cs typeface="+mn-cs"/>
            </a:rPr>
            <a:t> reporting period.</a:t>
          </a:r>
        </a:p>
        <a:p>
          <a:endParaRPr lang="en-US" sz="1100" b="0" baseline="0">
            <a:solidFill>
              <a:schemeClr val="tx1"/>
            </a:solidFill>
            <a:effectLst/>
            <a:latin typeface="+mn-lt"/>
            <a:ea typeface="+mn-ea"/>
            <a:cs typeface="+mn-cs"/>
          </a:endParaRPr>
        </a:p>
        <a:p>
          <a:r>
            <a:rPr lang="en-US" sz="1100" b="1" baseline="0">
              <a:solidFill>
                <a:schemeClr val="tx1"/>
              </a:solidFill>
              <a:effectLst/>
              <a:latin typeface="+mn-lt"/>
              <a:ea typeface="+mn-ea"/>
              <a:cs typeface="+mn-cs"/>
            </a:rPr>
            <a:t>Negotiated Level:  </a:t>
          </a:r>
          <a:r>
            <a:rPr lang="en-US" sz="1100" b="0" baseline="0">
              <a:solidFill>
                <a:schemeClr val="tx1"/>
              </a:solidFill>
              <a:effectLst/>
              <a:latin typeface="+mn-lt"/>
              <a:ea typeface="+mn-ea"/>
              <a:cs typeface="+mn-cs"/>
            </a:rPr>
            <a:t>The goal for each measure agreed upon during the state-federal negotiation process.  The Labor Exchange program goals are state-level only.  </a:t>
          </a:r>
        </a:p>
        <a:p>
          <a:endParaRPr lang="en-US" sz="1100" b="0" baseline="0">
            <a:solidFill>
              <a:schemeClr val="tx1"/>
            </a:solidFill>
            <a:effectLst/>
            <a:latin typeface="+mn-lt"/>
            <a:ea typeface="+mn-ea"/>
            <a:cs typeface="+mn-cs"/>
          </a:endParaRPr>
        </a:p>
        <a:p>
          <a:r>
            <a:rPr lang="en-US" sz="1100" b="1">
              <a:solidFill>
                <a:schemeClr val="tx1"/>
              </a:solidFill>
              <a:effectLst/>
              <a:latin typeface="+mn-lt"/>
              <a:ea typeface="+mn-ea"/>
              <a:cs typeface="+mn-cs"/>
            </a:rPr>
            <a:t>Percent of Goal Achieved (% Lvl) = Actual Performance/ Negotiated Rate</a:t>
          </a:r>
          <a:endParaRPr lang="en-US">
            <a:effectLst/>
          </a:endParaRPr>
        </a:p>
        <a:p>
          <a:pPr>
            <a:spcAft>
              <a:spcPts val="600"/>
            </a:spcAft>
          </a:pPr>
          <a:r>
            <a:rPr lang="en-US" sz="1100" b="0">
              <a:solidFill>
                <a:schemeClr val="tx1"/>
              </a:solidFill>
              <a:effectLst/>
              <a:latin typeface="+mn-lt"/>
              <a:ea typeface="+mn-ea"/>
              <a:cs typeface="+mn-cs"/>
            </a:rPr>
            <a:t>The Percent of Goal Achieved for the state be at or above 50% of the goal.</a:t>
          </a:r>
          <a:endParaRPr lang="en-US">
            <a:effectLst/>
          </a:endParaRPr>
        </a:p>
        <a:p>
          <a:pPr algn="ctr">
            <a:spcAft>
              <a:spcPts val="600"/>
            </a:spcAft>
          </a:pPr>
          <a:r>
            <a:rPr lang="en-US" sz="1400" b="1">
              <a:solidFill>
                <a:schemeClr val="tx1"/>
              </a:solidFill>
              <a:effectLst/>
              <a:latin typeface="+mn-lt"/>
              <a:ea typeface="+mn-ea"/>
              <a:cs typeface="+mn-cs"/>
            </a:rPr>
            <a:t>Measurement</a:t>
          </a:r>
          <a:r>
            <a:rPr lang="en-US" sz="1400" b="1" baseline="0">
              <a:solidFill>
                <a:schemeClr val="tx1"/>
              </a:solidFill>
              <a:effectLst/>
              <a:latin typeface="+mn-lt"/>
              <a:ea typeface="+mn-ea"/>
              <a:cs typeface="+mn-cs"/>
            </a:rPr>
            <a:t> Cohorts</a:t>
          </a:r>
          <a:endParaRPr lang="en-US" sz="1400">
            <a:effectLst/>
          </a:endParaRPr>
        </a:p>
        <a:p>
          <a:pPr eaLnBrk="1" fontAlgn="auto" latinLnBrk="0" hangingPunct="1"/>
          <a:r>
            <a:rPr lang="en-US" sz="1100" b="0">
              <a:solidFill>
                <a:schemeClr val="tx1"/>
              </a:solidFill>
              <a:effectLst/>
              <a:latin typeface="+mn-lt"/>
              <a:ea typeface="+mn-ea"/>
              <a:cs typeface="+mn-cs"/>
            </a:rPr>
            <a:t>WIOA</a:t>
          </a:r>
          <a:r>
            <a:rPr lang="en-US" sz="1100" b="0" baseline="0">
              <a:solidFill>
                <a:schemeClr val="tx1"/>
              </a:solidFill>
              <a:effectLst/>
              <a:latin typeface="+mn-lt"/>
              <a:ea typeface="+mn-ea"/>
              <a:cs typeface="+mn-cs"/>
            </a:rPr>
            <a:t> guidances stipulates performance applies only to those participants who exited or were participating on or after July 1, 2016.  </a:t>
          </a:r>
          <a:r>
            <a:rPr lang="en-US" sz="1100" b="0">
              <a:solidFill>
                <a:schemeClr val="tx1"/>
              </a:solidFill>
              <a:effectLst/>
              <a:latin typeface="+mn-lt"/>
              <a:ea typeface="+mn-ea"/>
              <a:cs typeface="+mn-cs"/>
            </a:rPr>
            <a:t>Outcomes</a:t>
          </a:r>
          <a:r>
            <a:rPr lang="en-US" sz="1100" b="0" baseline="0">
              <a:solidFill>
                <a:schemeClr val="tx1"/>
              </a:solidFill>
              <a:effectLst/>
              <a:latin typeface="+mn-lt"/>
              <a:ea typeface="+mn-ea"/>
              <a:cs typeface="+mn-cs"/>
            </a:rPr>
            <a:t> are measured for different cohorts, or groups of exiters, as soon as data necessary for the calculations are available. The following defines the timeframes used for each of the meaures in the reports being distributed for Program Year 2020:</a:t>
          </a:r>
          <a:endParaRPr lang="en-US">
            <a:effectLst/>
          </a:endParaRPr>
        </a:p>
        <a:p>
          <a:endParaRPr lang="en-US" sz="1100" b="0" baseline="0">
            <a:solidFill>
              <a:schemeClr val="tx1"/>
            </a:solidFill>
            <a:effectLst/>
            <a:latin typeface="+mn-lt"/>
            <a:ea typeface="+mn-ea"/>
            <a:cs typeface="+mn-cs"/>
          </a:endParaRPr>
        </a:p>
        <a:p>
          <a:endParaRPr lang="en-US">
            <a:effectLst/>
          </a:endParaRPr>
        </a:p>
        <a:p>
          <a:endParaRPr lang="en-US">
            <a:effectLst/>
          </a:endParaRPr>
        </a:p>
        <a:p>
          <a:endParaRPr lang="en-US" sz="1100"/>
        </a:p>
      </xdr:txBody>
    </xdr:sp>
    <xdr:clientData/>
  </xdr:oneCellAnchor>
  <xdr:twoCellAnchor editAs="oneCell">
    <xdr:from>
      <xdr:col>1</xdr:col>
      <xdr:colOff>47625</xdr:colOff>
      <xdr:row>28</xdr:row>
      <xdr:rowOff>133350</xdr:rowOff>
    </xdr:from>
    <xdr:to>
      <xdr:col>13</xdr:col>
      <xdr:colOff>180975</xdr:colOff>
      <xdr:row>37</xdr:row>
      <xdr:rowOff>19050</xdr:rowOff>
    </xdr:to>
    <xdr:pic>
      <xdr:nvPicPr>
        <xdr:cNvPr id="4" name="Picture 3">
          <a:extLst>
            <a:ext uri="{FF2B5EF4-FFF2-40B4-BE49-F238E27FC236}">
              <a16:creationId xmlns:a16="http://schemas.microsoft.com/office/drawing/2014/main" id="{E12DAF30-67FC-4982-8AC5-8EF492E5D6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4667250"/>
          <a:ext cx="7448550" cy="1343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topLeftCell="A7" workbookViewId="0">
      <selection activeCell="P1" sqref="P1"/>
    </sheetView>
  </sheetViews>
  <sheetFormatPr defaultRowHeight="12.75" x14ac:dyDescent="0.2"/>
  <cols>
    <col min="1" max="16384" width="9.140625" style="1"/>
  </cols>
  <sheetData/>
  <printOptions horizontalCentered="1"/>
  <pageMargins left="0.25" right="0.25" top="0.25" bottom="0"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71"/>
  <sheetViews>
    <sheetView workbookViewId="0">
      <selection activeCell="A2" sqref="A2:G71"/>
    </sheetView>
  </sheetViews>
  <sheetFormatPr defaultRowHeight="12.75" x14ac:dyDescent="0.2"/>
  <cols>
    <col min="1" max="16384" width="9.140625" style="1"/>
  </cols>
  <sheetData>
    <row r="1" spans="1:7" ht="13.5" thickBot="1" x14ac:dyDescent="0.25">
      <c r="A1" s="11" t="s">
        <v>181</v>
      </c>
      <c r="B1" s="11" t="s">
        <v>182</v>
      </c>
      <c r="C1" s="11" t="s">
        <v>89</v>
      </c>
      <c r="D1" s="11" t="s">
        <v>183</v>
      </c>
      <c r="E1" s="11" t="s">
        <v>184</v>
      </c>
      <c r="F1" s="11" t="s">
        <v>185</v>
      </c>
      <c r="G1" s="11" t="s">
        <v>186</v>
      </c>
    </row>
    <row r="2" spans="1:7" ht="15" x14ac:dyDescent="0.25">
      <c r="A2" t="s">
        <v>187</v>
      </c>
      <c r="B2" t="s">
        <v>4</v>
      </c>
      <c r="C2" t="s">
        <v>188</v>
      </c>
      <c r="D2" t="s">
        <v>498</v>
      </c>
      <c r="E2">
        <v>0.72299999999999998</v>
      </c>
      <c r="F2">
        <v>0.66700000000000004</v>
      </c>
      <c r="G2">
        <v>5985</v>
      </c>
    </row>
    <row r="3" spans="1:7" ht="15" x14ac:dyDescent="0.25">
      <c r="A3" t="s">
        <v>187</v>
      </c>
      <c r="B3" t="s">
        <v>4</v>
      </c>
      <c r="C3" t="s">
        <v>190</v>
      </c>
      <c r="D3" t="s">
        <v>498</v>
      </c>
      <c r="E3">
        <v>0.76300000000000001</v>
      </c>
      <c r="F3">
        <v>0.65900000000000003</v>
      </c>
      <c r="G3">
        <v>6272</v>
      </c>
    </row>
    <row r="4" spans="1:7" ht="15" x14ac:dyDescent="0.25">
      <c r="A4" t="s">
        <v>187</v>
      </c>
      <c r="B4" t="s">
        <v>4</v>
      </c>
      <c r="C4" t="s">
        <v>191</v>
      </c>
      <c r="D4" t="s">
        <v>498</v>
      </c>
      <c r="E4">
        <v>0.66200000000000003</v>
      </c>
      <c r="F4">
        <v>0.67200000000000004</v>
      </c>
      <c r="G4">
        <v>5822</v>
      </c>
    </row>
    <row r="5" spans="1:7" ht="15" x14ac:dyDescent="0.25">
      <c r="A5" t="s">
        <v>187</v>
      </c>
      <c r="B5" t="s">
        <v>4</v>
      </c>
      <c r="C5" t="s">
        <v>192</v>
      </c>
      <c r="D5" t="s">
        <v>498</v>
      </c>
      <c r="E5">
        <v>0.745</v>
      </c>
      <c r="F5">
        <v>0.70799999999999996</v>
      </c>
      <c r="G5">
        <v>6275</v>
      </c>
    </row>
    <row r="6" spans="1:7" ht="15" x14ac:dyDescent="0.25">
      <c r="A6" t="s">
        <v>187</v>
      </c>
      <c r="B6" t="s">
        <v>4</v>
      </c>
      <c r="C6" t="s">
        <v>193</v>
      </c>
      <c r="D6" t="s">
        <v>498</v>
      </c>
      <c r="E6">
        <v>0.59499999999999997</v>
      </c>
      <c r="F6">
        <v>0.66500000000000004</v>
      </c>
      <c r="G6">
        <v>5955</v>
      </c>
    </row>
    <row r="7" spans="1:7" ht="15" x14ac:dyDescent="0.25">
      <c r="A7" t="s">
        <v>187</v>
      </c>
      <c r="B7" t="s">
        <v>4</v>
      </c>
      <c r="C7" t="s">
        <v>194</v>
      </c>
      <c r="D7" t="s">
        <v>498</v>
      </c>
      <c r="E7">
        <v>0.7</v>
      </c>
      <c r="F7">
        <v>0.68799999999999994</v>
      </c>
      <c r="G7">
        <v>9722</v>
      </c>
    </row>
    <row r="8" spans="1:7" ht="15" x14ac:dyDescent="0.25">
      <c r="A8" t="s">
        <v>187</v>
      </c>
      <c r="B8" t="s">
        <v>18</v>
      </c>
      <c r="C8" t="s">
        <v>195</v>
      </c>
      <c r="D8" t="s">
        <v>498</v>
      </c>
      <c r="E8">
        <v>0.70499999999999996</v>
      </c>
      <c r="F8">
        <v>0.71599999999999997</v>
      </c>
      <c r="G8">
        <v>6510</v>
      </c>
    </row>
    <row r="9" spans="1:7" ht="15" x14ac:dyDescent="0.25">
      <c r="A9" t="s">
        <v>187</v>
      </c>
      <c r="B9" t="s">
        <v>18</v>
      </c>
      <c r="C9" t="s">
        <v>196</v>
      </c>
      <c r="D9" t="s">
        <v>498</v>
      </c>
      <c r="E9">
        <v>0.68400000000000005</v>
      </c>
      <c r="F9">
        <v>0.66600000000000004</v>
      </c>
      <c r="G9">
        <v>6452</v>
      </c>
    </row>
    <row r="10" spans="1:7" ht="15" x14ac:dyDescent="0.25">
      <c r="A10" t="s">
        <v>187</v>
      </c>
      <c r="B10" t="s">
        <v>18</v>
      </c>
      <c r="C10" t="s">
        <v>197</v>
      </c>
      <c r="D10" t="s">
        <v>498</v>
      </c>
      <c r="E10">
        <v>0.59599999999999997</v>
      </c>
      <c r="F10">
        <v>0.67800000000000005</v>
      </c>
      <c r="G10">
        <v>6458</v>
      </c>
    </row>
    <row r="11" spans="1:7" ht="15" x14ac:dyDescent="0.25">
      <c r="A11" t="s">
        <v>187</v>
      </c>
      <c r="B11" t="s">
        <v>18</v>
      </c>
      <c r="C11" t="s">
        <v>198</v>
      </c>
      <c r="D11" t="s">
        <v>498</v>
      </c>
      <c r="E11">
        <v>0.73199999999999998</v>
      </c>
      <c r="F11">
        <v>0.71799999999999997</v>
      </c>
      <c r="G11">
        <v>7209</v>
      </c>
    </row>
    <row r="12" spans="1:7" ht="15" x14ac:dyDescent="0.25">
      <c r="A12" t="s">
        <v>187</v>
      </c>
      <c r="B12" t="s">
        <v>18</v>
      </c>
      <c r="C12" t="s">
        <v>199</v>
      </c>
      <c r="D12" t="s">
        <v>498</v>
      </c>
      <c r="E12">
        <v>0.64400000000000002</v>
      </c>
      <c r="F12">
        <v>0.86699999999999999</v>
      </c>
      <c r="G12">
        <v>8603</v>
      </c>
    </row>
    <row r="13" spans="1:7" ht="15" x14ac:dyDescent="0.25">
      <c r="A13" t="s">
        <v>187</v>
      </c>
      <c r="B13" t="s">
        <v>18</v>
      </c>
      <c r="C13" t="s">
        <v>200</v>
      </c>
      <c r="D13" t="s">
        <v>498</v>
      </c>
      <c r="E13">
        <v>0.70499999999999996</v>
      </c>
      <c r="F13">
        <v>0.69599999999999995</v>
      </c>
      <c r="G13">
        <v>8093</v>
      </c>
    </row>
    <row r="14" spans="1:7" ht="15" x14ac:dyDescent="0.25">
      <c r="A14" t="s">
        <v>201</v>
      </c>
      <c r="B14" t="s">
        <v>10</v>
      </c>
      <c r="C14" t="s">
        <v>202</v>
      </c>
      <c r="D14" t="s">
        <v>498</v>
      </c>
      <c r="E14">
        <v>0.68200000000000005</v>
      </c>
      <c r="F14">
        <v>0.70699999999999996</v>
      </c>
      <c r="G14">
        <v>10293</v>
      </c>
    </row>
    <row r="15" spans="1:7" ht="15" x14ac:dyDescent="0.25">
      <c r="A15" t="s">
        <v>203</v>
      </c>
      <c r="B15" t="s">
        <v>13</v>
      </c>
      <c r="C15" t="s">
        <v>204</v>
      </c>
      <c r="D15" t="s">
        <v>498</v>
      </c>
      <c r="E15">
        <v>1</v>
      </c>
      <c r="F15">
        <v>1</v>
      </c>
      <c r="G15">
        <v>4974</v>
      </c>
    </row>
    <row r="16" spans="1:7" ht="15" x14ac:dyDescent="0.25">
      <c r="A16" t="s">
        <v>203</v>
      </c>
      <c r="B16" t="s">
        <v>13</v>
      </c>
      <c r="C16" t="s">
        <v>205</v>
      </c>
      <c r="D16" t="s">
        <v>498</v>
      </c>
      <c r="E16">
        <v>0.67400000000000004</v>
      </c>
      <c r="F16">
        <v>0.83299999999999996</v>
      </c>
      <c r="G16">
        <v>7782</v>
      </c>
    </row>
    <row r="17" spans="1:7" ht="15" x14ac:dyDescent="0.25">
      <c r="A17" t="s">
        <v>203</v>
      </c>
      <c r="B17" t="s">
        <v>13</v>
      </c>
      <c r="C17" t="s">
        <v>206</v>
      </c>
      <c r="D17" t="s">
        <v>498</v>
      </c>
      <c r="E17">
        <v>0.626</v>
      </c>
      <c r="F17">
        <v>0.74399999999999999</v>
      </c>
      <c r="G17">
        <v>8355</v>
      </c>
    </row>
    <row r="18" spans="1:7" ht="15" x14ac:dyDescent="0.25">
      <c r="A18" t="s">
        <v>203</v>
      </c>
      <c r="B18" t="s">
        <v>13</v>
      </c>
      <c r="C18" t="s">
        <v>207</v>
      </c>
      <c r="D18" t="s">
        <v>498</v>
      </c>
      <c r="E18">
        <v>0.78700000000000003</v>
      </c>
      <c r="F18">
        <v>0.77</v>
      </c>
      <c r="G18">
        <v>8777</v>
      </c>
    </row>
    <row r="19" spans="1:7" ht="15" x14ac:dyDescent="0.25">
      <c r="A19" t="s">
        <v>203</v>
      </c>
      <c r="B19" t="s">
        <v>13</v>
      </c>
      <c r="C19" t="s">
        <v>208</v>
      </c>
      <c r="D19" t="s">
        <v>498</v>
      </c>
      <c r="E19">
        <v>0.77100000000000002</v>
      </c>
      <c r="F19">
        <v>0.69199999999999995</v>
      </c>
      <c r="G19">
        <v>6192</v>
      </c>
    </row>
    <row r="20" spans="1:7" ht="15" x14ac:dyDescent="0.25">
      <c r="A20" t="s">
        <v>203</v>
      </c>
      <c r="B20" t="s">
        <v>13</v>
      </c>
      <c r="C20" t="s">
        <v>209</v>
      </c>
      <c r="D20" t="s">
        <v>498</v>
      </c>
      <c r="E20">
        <v>0.58799999999999997</v>
      </c>
      <c r="F20">
        <v>0.75</v>
      </c>
      <c r="G20">
        <v>3858</v>
      </c>
    </row>
    <row r="21" spans="1:7" ht="15" x14ac:dyDescent="0.25">
      <c r="A21" t="s">
        <v>203</v>
      </c>
      <c r="B21" t="s">
        <v>13</v>
      </c>
      <c r="C21" t="s">
        <v>210</v>
      </c>
      <c r="D21" t="s">
        <v>498</v>
      </c>
      <c r="E21">
        <v>0.66700000000000004</v>
      </c>
      <c r="F21">
        <v>0.66700000000000004</v>
      </c>
      <c r="G21">
        <v>7079</v>
      </c>
    </row>
    <row r="22" spans="1:7" ht="15" x14ac:dyDescent="0.25">
      <c r="A22" t="s">
        <v>211</v>
      </c>
      <c r="B22" t="s">
        <v>8</v>
      </c>
      <c r="C22" t="s">
        <v>212</v>
      </c>
      <c r="D22" t="s">
        <v>498</v>
      </c>
      <c r="E22">
        <v>0.65700000000000003</v>
      </c>
      <c r="F22">
        <v>0.65900000000000003</v>
      </c>
      <c r="G22">
        <v>7919</v>
      </c>
    </row>
    <row r="23" spans="1:7" ht="15" x14ac:dyDescent="0.25">
      <c r="A23" t="s">
        <v>211</v>
      </c>
      <c r="B23" t="s">
        <v>11</v>
      </c>
      <c r="C23" t="s">
        <v>213</v>
      </c>
      <c r="D23" t="s">
        <v>498</v>
      </c>
      <c r="E23">
        <v>0.73199999999999998</v>
      </c>
      <c r="F23">
        <v>0.68500000000000005</v>
      </c>
      <c r="G23">
        <v>7059</v>
      </c>
    </row>
    <row r="24" spans="1:7" ht="15" x14ac:dyDescent="0.25">
      <c r="A24" t="s">
        <v>211</v>
      </c>
      <c r="B24" t="s">
        <v>11</v>
      </c>
      <c r="C24" t="s">
        <v>214</v>
      </c>
      <c r="D24" t="s">
        <v>498</v>
      </c>
      <c r="E24">
        <v>0.53300000000000003</v>
      </c>
      <c r="F24">
        <v>0.71199999999999997</v>
      </c>
      <c r="G24">
        <v>7499</v>
      </c>
    </row>
    <row r="25" spans="1:7" ht="15" x14ac:dyDescent="0.25">
      <c r="A25" t="s">
        <v>211</v>
      </c>
      <c r="B25" t="s">
        <v>11</v>
      </c>
      <c r="C25" t="s">
        <v>215</v>
      </c>
      <c r="D25" t="s">
        <v>498</v>
      </c>
      <c r="E25">
        <v>0.63700000000000001</v>
      </c>
      <c r="F25">
        <v>0.63200000000000001</v>
      </c>
      <c r="G25">
        <v>6844</v>
      </c>
    </row>
    <row r="26" spans="1:7" ht="15" x14ac:dyDescent="0.25">
      <c r="A26" t="s">
        <v>211</v>
      </c>
      <c r="B26" t="s">
        <v>17</v>
      </c>
      <c r="C26" t="s">
        <v>216</v>
      </c>
      <c r="D26" t="s">
        <v>498</v>
      </c>
      <c r="E26">
        <v>0.70099999999999996</v>
      </c>
      <c r="F26">
        <v>0.61899999999999999</v>
      </c>
      <c r="G26">
        <v>7403</v>
      </c>
    </row>
    <row r="27" spans="1:7" ht="15" x14ac:dyDescent="0.25">
      <c r="A27" t="s">
        <v>211</v>
      </c>
      <c r="B27" t="s">
        <v>17</v>
      </c>
      <c r="C27" t="s">
        <v>217</v>
      </c>
      <c r="D27" t="s">
        <v>498</v>
      </c>
      <c r="E27">
        <v>0.66900000000000004</v>
      </c>
      <c r="F27">
        <v>0.56000000000000005</v>
      </c>
      <c r="G27">
        <v>7233</v>
      </c>
    </row>
    <row r="28" spans="1:7" ht="15" x14ac:dyDescent="0.25">
      <c r="A28" t="s">
        <v>211</v>
      </c>
      <c r="B28" t="s">
        <v>17</v>
      </c>
      <c r="C28" t="s">
        <v>218</v>
      </c>
      <c r="D28" t="s">
        <v>498</v>
      </c>
      <c r="E28">
        <v>0.33300000000000002</v>
      </c>
      <c r="F28">
        <v>0.75</v>
      </c>
      <c r="G28">
        <v>10448</v>
      </c>
    </row>
    <row r="29" spans="1:7" ht="15" x14ac:dyDescent="0.25">
      <c r="A29" t="s">
        <v>211</v>
      </c>
      <c r="B29" t="s">
        <v>17</v>
      </c>
      <c r="C29" t="s">
        <v>219</v>
      </c>
      <c r="D29" t="s">
        <v>498</v>
      </c>
      <c r="E29">
        <v>0.61499999999999999</v>
      </c>
      <c r="F29">
        <v>0.53800000000000003</v>
      </c>
      <c r="G29">
        <v>4911</v>
      </c>
    </row>
    <row r="30" spans="1:7" ht="15" x14ac:dyDescent="0.25">
      <c r="A30" t="s">
        <v>220</v>
      </c>
      <c r="B30" t="s">
        <v>14</v>
      </c>
      <c r="C30" t="s">
        <v>221</v>
      </c>
      <c r="D30" t="s">
        <v>498</v>
      </c>
      <c r="E30">
        <v>0.63500000000000001</v>
      </c>
      <c r="F30">
        <v>0.629</v>
      </c>
      <c r="G30">
        <v>6673</v>
      </c>
    </row>
    <row r="31" spans="1:7" ht="15" x14ac:dyDescent="0.25">
      <c r="A31" t="s">
        <v>220</v>
      </c>
      <c r="B31" t="s">
        <v>14</v>
      </c>
      <c r="C31" t="s">
        <v>222</v>
      </c>
      <c r="D31" t="s">
        <v>498</v>
      </c>
      <c r="E31">
        <v>0.67600000000000005</v>
      </c>
      <c r="F31">
        <v>0.68</v>
      </c>
      <c r="G31">
        <v>4491</v>
      </c>
    </row>
    <row r="32" spans="1:7" ht="15" x14ac:dyDescent="0.25">
      <c r="A32" t="s">
        <v>220</v>
      </c>
      <c r="B32" t="s">
        <v>14</v>
      </c>
      <c r="C32" t="s">
        <v>223</v>
      </c>
      <c r="D32" t="s">
        <v>498</v>
      </c>
      <c r="E32"/>
      <c r="F32"/>
      <c r="G32"/>
    </row>
    <row r="33" spans="1:7" ht="15" x14ac:dyDescent="0.25">
      <c r="A33" t="s">
        <v>224</v>
      </c>
      <c r="B33" t="s">
        <v>15</v>
      </c>
      <c r="C33" t="s">
        <v>225</v>
      </c>
      <c r="D33" t="s">
        <v>498</v>
      </c>
      <c r="E33">
        <v>0.76900000000000002</v>
      </c>
      <c r="F33">
        <v>0.73899999999999999</v>
      </c>
      <c r="G33">
        <v>10836</v>
      </c>
    </row>
    <row r="34" spans="1:7" ht="15" x14ac:dyDescent="0.25">
      <c r="A34" t="s">
        <v>224</v>
      </c>
      <c r="B34" t="s">
        <v>15</v>
      </c>
      <c r="C34" t="s">
        <v>226</v>
      </c>
      <c r="D34" t="s">
        <v>498</v>
      </c>
      <c r="E34">
        <v>0.58199999999999996</v>
      </c>
      <c r="F34">
        <v>0.64300000000000002</v>
      </c>
      <c r="G34">
        <v>6520</v>
      </c>
    </row>
    <row r="35" spans="1:7" ht="15" x14ac:dyDescent="0.25">
      <c r="A35" t="s">
        <v>224</v>
      </c>
      <c r="B35" t="s">
        <v>15</v>
      </c>
      <c r="C35" t="s">
        <v>227</v>
      </c>
      <c r="D35" t="s">
        <v>498</v>
      </c>
      <c r="E35">
        <v>0.76600000000000001</v>
      </c>
      <c r="F35">
        <v>0.72599999999999998</v>
      </c>
      <c r="G35">
        <v>6951</v>
      </c>
    </row>
    <row r="36" spans="1:7" ht="15" x14ac:dyDescent="0.25">
      <c r="A36" t="s">
        <v>224</v>
      </c>
      <c r="B36" t="s">
        <v>15</v>
      </c>
      <c r="C36" t="s">
        <v>228</v>
      </c>
      <c r="D36" t="s">
        <v>498</v>
      </c>
      <c r="E36">
        <v>0.59399999999999997</v>
      </c>
      <c r="F36">
        <v>0.67500000000000004</v>
      </c>
      <c r="G36">
        <v>4711</v>
      </c>
    </row>
    <row r="37" spans="1:7" ht="15" x14ac:dyDescent="0.25">
      <c r="A37" t="s">
        <v>224</v>
      </c>
      <c r="B37" t="s">
        <v>15</v>
      </c>
      <c r="C37" t="s">
        <v>229</v>
      </c>
      <c r="D37" t="s">
        <v>498</v>
      </c>
      <c r="E37">
        <v>0.82799999999999996</v>
      </c>
      <c r="F37">
        <v>0.67600000000000005</v>
      </c>
      <c r="G37">
        <v>7143</v>
      </c>
    </row>
    <row r="38" spans="1:7" ht="15" x14ac:dyDescent="0.25">
      <c r="A38" t="s">
        <v>224</v>
      </c>
      <c r="B38" t="s">
        <v>22</v>
      </c>
      <c r="C38" t="s">
        <v>230</v>
      </c>
      <c r="D38" t="s">
        <v>498</v>
      </c>
      <c r="E38">
        <v>0.69399999999999995</v>
      </c>
      <c r="F38">
        <v>0.69199999999999995</v>
      </c>
      <c r="G38">
        <v>8949</v>
      </c>
    </row>
    <row r="39" spans="1:7" ht="15" x14ac:dyDescent="0.25">
      <c r="A39" t="s">
        <v>224</v>
      </c>
      <c r="B39" t="s">
        <v>22</v>
      </c>
      <c r="C39" t="s">
        <v>231</v>
      </c>
      <c r="D39" t="s">
        <v>498</v>
      </c>
      <c r="E39">
        <v>0.71899999999999997</v>
      </c>
      <c r="F39">
        <v>0.77100000000000002</v>
      </c>
      <c r="G39">
        <v>8834</v>
      </c>
    </row>
    <row r="40" spans="1:7" ht="15" x14ac:dyDescent="0.25">
      <c r="A40" t="s">
        <v>232</v>
      </c>
      <c r="B40" t="s">
        <v>9</v>
      </c>
      <c r="C40" t="s">
        <v>233</v>
      </c>
      <c r="D40" t="s">
        <v>498</v>
      </c>
      <c r="E40">
        <v>0.70899999999999996</v>
      </c>
      <c r="F40">
        <v>0.62</v>
      </c>
      <c r="G40">
        <v>8422</v>
      </c>
    </row>
    <row r="41" spans="1:7" ht="15" x14ac:dyDescent="0.25">
      <c r="A41" t="s">
        <v>234</v>
      </c>
      <c r="B41" t="s">
        <v>2</v>
      </c>
      <c r="C41" t="s">
        <v>235</v>
      </c>
      <c r="D41" t="s">
        <v>498</v>
      </c>
      <c r="E41">
        <v>0.70799999999999996</v>
      </c>
      <c r="F41">
        <v>0.66700000000000004</v>
      </c>
      <c r="G41">
        <v>10598</v>
      </c>
    </row>
    <row r="42" spans="1:7" ht="15" x14ac:dyDescent="0.25">
      <c r="A42" t="s">
        <v>234</v>
      </c>
      <c r="B42" t="s">
        <v>3</v>
      </c>
      <c r="C42" t="s">
        <v>236</v>
      </c>
      <c r="D42" t="s">
        <v>498</v>
      </c>
      <c r="E42">
        <v>0.66700000000000004</v>
      </c>
      <c r="F42">
        <v>0.74199999999999999</v>
      </c>
      <c r="G42">
        <v>9838</v>
      </c>
    </row>
    <row r="43" spans="1:7" ht="15" x14ac:dyDescent="0.25">
      <c r="A43" t="s">
        <v>234</v>
      </c>
      <c r="B43" t="s">
        <v>3</v>
      </c>
      <c r="C43" t="s">
        <v>237</v>
      </c>
      <c r="D43" t="s">
        <v>498</v>
      </c>
      <c r="E43"/>
      <c r="F43"/>
      <c r="G43"/>
    </row>
    <row r="44" spans="1:7" ht="15" x14ac:dyDescent="0.25">
      <c r="A44" t="s">
        <v>234</v>
      </c>
      <c r="B44" t="s">
        <v>5</v>
      </c>
      <c r="C44" t="s">
        <v>238</v>
      </c>
      <c r="D44" t="s">
        <v>498</v>
      </c>
      <c r="E44">
        <v>0.64300000000000002</v>
      </c>
      <c r="F44">
        <v>0.55600000000000005</v>
      </c>
      <c r="G44">
        <v>9509</v>
      </c>
    </row>
    <row r="45" spans="1:7" ht="15" x14ac:dyDescent="0.25">
      <c r="A45" t="s">
        <v>234</v>
      </c>
      <c r="B45" t="s">
        <v>7</v>
      </c>
      <c r="C45" t="s">
        <v>239</v>
      </c>
      <c r="D45" t="s">
        <v>498</v>
      </c>
      <c r="E45">
        <v>0.69</v>
      </c>
      <c r="F45">
        <v>0.63100000000000001</v>
      </c>
      <c r="G45">
        <v>6959</v>
      </c>
    </row>
    <row r="46" spans="1:7" ht="15" x14ac:dyDescent="0.25">
      <c r="A46" t="s">
        <v>234</v>
      </c>
      <c r="B46" t="s">
        <v>7</v>
      </c>
      <c r="C46" t="s">
        <v>240</v>
      </c>
      <c r="D46" t="s">
        <v>498</v>
      </c>
      <c r="E46">
        <v>0.5</v>
      </c>
      <c r="F46">
        <v>0.57999999999999996</v>
      </c>
      <c r="G46">
        <v>7605</v>
      </c>
    </row>
    <row r="47" spans="1:7" ht="15" x14ac:dyDescent="0.25">
      <c r="A47" t="s">
        <v>234</v>
      </c>
      <c r="B47" t="s">
        <v>12</v>
      </c>
      <c r="C47" t="s">
        <v>241</v>
      </c>
      <c r="D47" t="s">
        <v>498</v>
      </c>
      <c r="E47">
        <v>0.69299999999999995</v>
      </c>
      <c r="F47">
        <v>0.61</v>
      </c>
      <c r="G47">
        <v>9766</v>
      </c>
    </row>
    <row r="48" spans="1:7" ht="15" x14ac:dyDescent="0.25">
      <c r="A48" t="s">
        <v>234</v>
      </c>
      <c r="B48" t="s">
        <v>16</v>
      </c>
      <c r="C48" t="s">
        <v>242</v>
      </c>
      <c r="D48" t="s">
        <v>498</v>
      </c>
      <c r="E48">
        <v>0.64</v>
      </c>
      <c r="F48">
        <v>0.63700000000000001</v>
      </c>
      <c r="G48">
        <v>7363</v>
      </c>
    </row>
    <row r="49" spans="1:7" ht="15" x14ac:dyDescent="0.25">
      <c r="A49" t="s">
        <v>234</v>
      </c>
      <c r="B49" t="s">
        <v>16</v>
      </c>
      <c r="C49" t="s">
        <v>243</v>
      </c>
      <c r="D49" t="s">
        <v>498</v>
      </c>
      <c r="E49">
        <v>0.68300000000000005</v>
      </c>
      <c r="F49">
        <v>0.59799999999999998</v>
      </c>
      <c r="G49">
        <v>8847</v>
      </c>
    </row>
    <row r="50" spans="1:7" ht="15" x14ac:dyDescent="0.25">
      <c r="A50" t="s">
        <v>234</v>
      </c>
      <c r="B50" t="s">
        <v>16</v>
      </c>
      <c r="C50" t="s">
        <v>244</v>
      </c>
      <c r="D50" t="s">
        <v>498</v>
      </c>
      <c r="E50">
        <v>0.61699999999999999</v>
      </c>
      <c r="F50">
        <v>0.61</v>
      </c>
      <c r="G50">
        <v>5900</v>
      </c>
    </row>
    <row r="51" spans="1:7" ht="15" x14ac:dyDescent="0.25">
      <c r="A51" t="s">
        <v>234</v>
      </c>
      <c r="B51" t="s">
        <v>16</v>
      </c>
      <c r="C51" t="s">
        <v>245</v>
      </c>
      <c r="D51" t="s">
        <v>498</v>
      </c>
      <c r="E51">
        <v>0.68300000000000005</v>
      </c>
      <c r="F51">
        <v>0.60299999999999998</v>
      </c>
      <c r="G51">
        <v>7032</v>
      </c>
    </row>
    <row r="52" spans="1:7" ht="15" x14ac:dyDescent="0.25">
      <c r="A52" t="s">
        <v>246</v>
      </c>
      <c r="B52" t="s">
        <v>19</v>
      </c>
      <c r="C52" t="s">
        <v>247</v>
      </c>
      <c r="D52" t="s">
        <v>498</v>
      </c>
      <c r="E52">
        <v>0.70699999999999996</v>
      </c>
      <c r="F52">
        <v>0.67900000000000005</v>
      </c>
      <c r="G52">
        <v>9000</v>
      </c>
    </row>
    <row r="53" spans="1:7" ht="15" x14ac:dyDescent="0.25">
      <c r="A53" t="s">
        <v>246</v>
      </c>
      <c r="B53" t="s">
        <v>19</v>
      </c>
      <c r="C53" t="s">
        <v>248</v>
      </c>
      <c r="D53" t="s">
        <v>498</v>
      </c>
      <c r="E53">
        <v>0.65400000000000003</v>
      </c>
      <c r="F53">
        <v>0.68899999999999995</v>
      </c>
      <c r="G53">
        <v>6266</v>
      </c>
    </row>
    <row r="54" spans="1:7" ht="15" x14ac:dyDescent="0.25">
      <c r="A54" t="s">
        <v>246</v>
      </c>
      <c r="B54" t="s">
        <v>19</v>
      </c>
      <c r="C54" t="s">
        <v>249</v>
      </c>
      <c r="D54" t="s">
        <v>498</v>
      </c>
      <c r="E54">
        <v>0.71699999999999997</v>
      </c>
      <c r="F54">
        <v>0.71399999999999997</v>
      </c>
      <c r="G54">
        <v>7917</v>
      </c>
    </row>
    <row r="55" spans="1:7" ht="15" x14ac:dyDescent="0.25">
      <c r="A55" t="s">
        <v>246</v>
      </c>
      <c r="B55" t="s">
        <v>19</v>
      </c>
      <c r="C55" t="s">
        <v>250</v>
      </c>
      <c r="D55" t="s">
        <v>498</v>
      </c>
      <c r="E55"/>
      <c r="F55">
        <v>1</v>
      </c>
      <c r="G55"/>
    </row>
    <row r="56" spans="1:7" ht="15" x14ac:dyDescent="0.25">
      <c r="A56" t="s">
        <v>246</v>
      </c>
      <c r="B56" t="s">
        <v>19</v>
      </c>
      <c r="C56" t="s">
        <v>251</v>
      </c>
      <c r="D56" t="s">
        <v>498</v>
      </c>
      <c r="E56">
        <v>0.63600000000000001</v>
      </c>
      <c r="F56">
        <v>0.6</v>
      </c>
      <c r="G56">
        <v>7233</v>
      </c>
    </row>
    <row r="57" spans="1:7" ht="15" x14ac:dyDescent="0.25">
      <c r="A57" t="s">
        <v>246</v>
      </c>
      <c r="B57" t="s">
        <v>19</v>
      </c>
      <c r="C57" t="s">
        <v>252</v>
      </c>
      <c r="D57" t="s">
        <v>498</v>
      </c>
      <c r="E57">
        <v>0.77</v>
      </c>
      <c r="F57">
        <v>0.64700000000000002</v>
      </c>
      <c r="G57">
        <v>8616</v>
      </c>
    </row>
    <row r="58" spans="1:7" ht="15" x14ac:dyDescent="0.25">
      <c r="A58" t="s">
        <v>253</v>
      </c>
      <c r="B58" t="s">
        <v>1</v>
      </c>
      <c r="C58" t="s">
        <v>254</v>
      </c>
      <c r="D58" t="s">
        <v>498</v>
      </c>
      <c r="E58">
        <v>0.66500000000000004</v>
      </c>
      <c r="F58">
        <v>0.71199999999999997</v>
      </c>
      <c r="G58">
        <v>6944</v>
      </c>
    </row>
    <row r="59" spans="1:7" ht="15" x14ac:dyDescent="0.25">
      <c r="A59" t="s">
        <v>253</v>
      </c>
      <c r="B59" t="s">
        <v>6</v>
      </c>
      <c r="C59" t="s">
        <v>255</v>
      </c>
      <c r="D59" t="s">
        <v>498</v>
      </c>
      <c r="E59"/>
      <c r="F59"/>
      <c r="G59"/>
    </row>
    <row r="60" spans="1:7" ht="15" x14ac:dyDescent="0.25">
      <c r="A60" t="s">
        <v>253</v>
      </c>
      <c r="B60" t="s">
        <v>6</v>
      </c>
      <c r="C60" t="s">
        <v>256</v>
      </c>
      <c r="D60" t="s">
        <v>498</v>
      </c>
      <c r="E60">
        <v>0.61299999999999999</v>
      </c>
      <c r="F60">
        <v>0.70099999999999996</v>
      </c>
      <c r="G60">
        <v>9301</v>
      </c>
    </row>
    <row r="61" spans="1:7" ht="15" x14ac:dyDescent="0.25">
      <c r="A61" t="s">
        <v>253</v>
      </c>
      <c r="B61" t="s">
        <v>20</v>
      </c>
      <c r="C61" t="s">
        <v>257</v>
      </c>
      <c r="D61" t="s">
        <v>498</v>
      </c>
      <c r="E61">
        <v>0.66200000000000003</v>
      </c>
      <c r="F61">
        <v>0.59299999999999997</v>
      </c>
      <c r="G61">
        <v>9879</v>
      </c>
    </row>
    <row r="62" spans="1:7" ht="15" x14ac:dyDescent="0.25">
      <c r="A62" t="s">
        <v>253</v>
      </c>
      <c r="B62" t="s">
        <v>20</v>
      </c>
      <c r="C62" t="s">
        <v>258</v>
      </c>
      <c r="D62" t="s">
        <v>498</v>
      </c>
      <c r="E62">
        <v>0.80300000000000005</v>
      </c>
      <c r="F62">
        <v>0.76100000000000001</v>
      </c>
      <c r="G62">
        <v>9021</v>
      </c>
    </row>
    <row r="63" spans="1:7" ht="15" x14ac:dyDescent="0.25">
      <c r="A63" t="s">
        <v>253</v>
      </c>
      <c r="B63" t="s">
        <v>20</v>
      </c>
      <c r="C63" t="s">
        <v>259</v>
      </c>
      <c r="D63" t="s">
        <v>498</v>
      </c>
      <c r="E63">
        <v>0.66700000000000004</v>
      </c>
      <c r="F63">
        <v>0.60699999999999998</v>
      </c>
      <c r="G63">
        <v>6513</v>
      </c>
    </row>
    <row r="64" spans="1:7" ht="15" x14ac:dyDescent="0.25">
      <c r="A64" t="s">
        <v>253</v>
      </c>
      <c r="B64" t="s">
        <v>20</v>
      </c>
      <c r="C64" t="s">
        <v>260</v>
      </c>
      <c r="D64" t="s">
        <v>498</v>
      </c>
      <c r="E64">
        <v>0.72699999999999998</v>
      </c>
      <c r="F64">
        <v>0.68500000000000005</v>
      </c>
      <c r="G64">
        <v>8140</v>
      </c>
    </row>
    <row r="65" spans="1:7" ht="15" x14ac:dyDescent="0.25">
      <c r="A65" t="s">
        <v>253</v>
      </c>
      <c r="B65" t="s">
        <v>166</v>
      </c>
      <c r="C65" t="s">
        <v>261</v>
      </c>
      <c r="D65" t="s">
        <v>498</v>
      </c>
      <c r="E65">
        <v>0.75</v>
      </c>
      <c r="F65">
        <v>0.76200000000000001</v>
      </c>
      <c r="G65">
        <v>8040</v>
      </c>
    </row>
    <row r="66" spans="1:7" ht="15" x14ac:dyDescent="0.25">
      <c r="A66" t="s">
        <v>253</v>
      </c>
      <c r="B66" t="s">
        <v>166</v>
      </c>
      <c r="C66" t="s">
        <v>262</v>
      </c>
      <c r="D66" t="s">
        <v>498</v>
      </c>
      <c r="E66">
        <v>0.73599999999999999</v>
      </c>
      <c r="F66">
        <v>0.70099999999999996</v>
      </c>
      <c r="G66">
        <v>7395</v>
      </c>
    </row>
    <row r="67" spans="1:7" ht="15" x14ac:dyDescent="0.25">
      <c r="A67" t="s">
        <v>253</v>
      </c>
      <c r="B67" t="s">
        <v>166</v>
      </c>
      <c r="C67" t="s">
        <v>263</v>
      </c>
      <c r="D67" t="s">
        <v>498</v>
      </c>
      <c r="E67">
        <v>0.65900000000000003</v>
      </c>
      <c r="F67">
        <v>0.54200000000000004</v>
      </c>
      <c r="G67">
        <v>4882</v>
      </c>
    </row>
    <row r="68" spans="1:7" ht="15" x14ac:dyDescent="0.25">
      <c r="A68" t="s">
        <v>253</v>
      </c>
      <c r="B68" t="s">
        <v>23</v>
      </c>
      <c r="C68" t="s">
        <v>264</v>
      </c>
      <c r="D68" t="s">
        <v>498</v>
      </c>
      <c r="E68">
        <v>0.67700000000000005</v>
      </c>
      <c r="F68">
        <v>0.57699999999999996</v>
      </c>
      <c r="G68">
        <v>9948</v>
      </c>
    </row>
    <row r="69" spans="1:7" ht="15" x14ac:dyDescent="0.25">
      <c r="A69" t="s">
        <v>253</v>
      </c>
      <c r="B69" t="s">
        <v>23</v>
      </c>
      <c r="C69" t="s">
        <v>265</v>
      </c>
      <c r="D69" t="s">
        <v>498</v>
      </c>
      <c r="E69">
        <v>0.83699999999999997</v>
      </c>
      <c r="F69">
        <v>0.78900000000000003</v>
      </c>
      <c r="G69">
        <v>8380</v>
      </c>
    </row>
    <row r="70" spans="1:7" ht="15" x14ac:dyDescent="0.25">
      <c r="A70" t="s">
        <v>253</v>
      </c>
      <c r="B70" t="s">
        <v>23</v>
      </c>
      <c r="C70" t="s">
        <v>266</v>
      </c>
      <c r="D70" t="s">
        <v>498</v>
      </c>
      <c r="E70">
        <v>0.72699999999999998</v>
      </c>
      <c r="F70">
        <v>0.71099999999999997</v>
      </c>
      <c r="G70">
        <v>8944</v>
      </c>
    </row>
    <row r="71" spans="1:7" ht="15" x14ac:dyDescent="0.25">
      <c r="A71" t="s">
        <v>496</v>
      </c>
      <c r="B71" t="s">
        <v>496</v>
      </c>
      <c r="C71" t="s">
        <v>496</v>
      </c>
      <c r="D71" t="s">
        <v>496</v>
      </c>
      <c r="E71">
        <v>0.68400000000000005</v>
      </c>
      <c r="F71">
        <v>0.67200000000000004</v>
      </c>
      <c r="G71">
        <v>7402</v>
      </c>
    </row>
  </sheetData>
  <pageMargins left="0.75" right="0.75" top="1" bottom="1" header="0.5" footer="0.5"/>
  <headerFooter alignWithMargins="0">
    <oddHeader>&amp;A</oddHeader>
    <oddFoote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1:J2731"/>
  <sheetViews>
    <sheetView workbookViewId="0">
      <selection activeCell="A2" sqref="A2:I2731"/>
    </sheetView>
  </sheetViews>
  <sheetFormatPr defaultRowHeight="12.75" x14ac:dyDescent="0.2"/>
  <cols>
    <col min="1" max="16384" width="9.140625" style="1"/>
  </cols>
  <sheetData>
    <row r="1" spans="1:10" ht="13.5" thickBot="1" x14ac:dyDescent="0.25">
      <c r="A1" s="12" t="s">
        <v>267</v>
      </c>
      <c r="B1" s="12" t="s">
        <v>268</v>
      </c>
      <c r="C1" s="12" t="s">
        <v>92</v>
      </c>
      <c r="D1" s="12" t="s">
        <v>90</v>
      </c>
      <c r="E1" s="12" t="s">
        <v>269</v>
      </c>
      <c r="F1" s="12" t="s">
        <v>270</v>
      </c>
      <c r="G1" s="12" t="s">
        <v>271</v>
      </c>
      <c r="H1" s="12" t="s">
        <v>189</v>
      </c>
      <c r="I1" s="12" t="s">
        <v>272</v>
      </c>
      <c r="J1" s="12" t="s">
        <v>273</v>
      </c>
    </row>
    <row r="2" spans="1:10" ht="15" x14ac:dyDescent="0.25">
      <c r="A2" t="s">
        <v>274</v>
      </c>
      <c r="B2" t="s">
        <v>458</v>
      </c>
      <c r="C2" t="s">
        <v>1</v>
      </c>
      <c r="D2" t="s">
        <v>93</v>
      </c>
      <c r="E2">
        <v>28</v>
      </c>
      <c r="F2">
        <v>352</v>
      </c>
      <c r="G2">
        <v>23</v>
      </c>
      <c r="H2">
        <v>403</v>
      </c>
      <c r="I2">
        <v>340</v>
      </c>
      <c r="J2">
        <v>1</v>
      </c>
    </row>
    <row r="3" spans="1:10" ht="15" x14ac:dyDescent="0.25">
      <c r="A3" t="s">
        <v>274</v>
      </c>
      <c r="B3" t="s">
        <v>459</v>
      </c>
      <c r="C3" t="s">
        <v>1</v>
      </c>
      <c r="D3" t="s">
        <v>93</v>
      </c>
      <c r="E3">
        <v>32</v>
      </c>
      <c r="F3">
        <v>618</v>
      </c>
      <c r="G3">
        <v>26</v>
      </c>
      <c r="H3">
        <v>676</v>
      </c>
      <c r="I3">
        <v>659</v>
      </c>
      <c r="J3">
        <v>2</v>
      </c>
    </row>
    <row r="4" spans="1:10" ht="15" x14ac:dyDescent="0.25">
      <c r="A4" t="s">
        <v>274</v>
      </c>
      <c r="B4" t="s">
        <v>460</v>
      </c>
      <c r="C4" t="s">
        <v>1</v>
      </c>
      <c r="D4" t="s">
        <v>93</v>
      </c>
      <c r="E4">
        <v>9</v>
      </c>
      <c r="F4">
        <v>249</v>
      </c>
      <c r="G4">
        <v>6</v>
      </c>
      <c r="H4"/>
      <c r="I4">
        <v>1</v>
      </c>
      <c r="J4">
        <v>3</v>
      </c>
    </row>
    <row r="5" spans="1:10" ht="15" x14ac:dyDescent="0.25">
      <c r="A5" t="s">
        <v>274</v>
      </c>
      <c r="B5" t="s">
        <v>461</v>
      </c>
      <c r="C5" t="s">
        <v>1</v>
      </c>
      <c r="D5" t="s">
        <v>93</v>
      </c>
      <c r="E5">
        <v>20</v>
      </c>
      <c r="F5">
        <v>302</v>
      </c>
      <c r="G5">
        <v>19</v>
      </c>
      <c r="H5">
        <v>341</v>
      </c>
      <c r="I5">
        <v>333</v>
      </c>
      <c r="J5">
        <v>4</v>
      </c>
    </row>
    <row r="6" spans="1:10" ht="15" x14ac:dyDescent="0.25">
      <c r="A6" t="s">
        <v>274</v>
      </c>
      <c r="B6" t="s">
        <v>462</v>
      </c>
      <c r="C6" t="s">
        <v>1</v>
      </c>
      <c r="D6" t="s">
        <v>93</v>
      </c>
      <c r="E6">
        <v>9</v>
      </c>
      <c r="F6">
        <v>315</v>
      </c>
      <c r="G6">
        <v>7</v>
      </c>
      <c r="H6">
        <v>331</v>
      </c>
      <c r="I6">
        <v>321</v>
      </c>
      <c r="J6">
        <v>5</v>
      </c>
    </row>
    <row r="7" spans="1:10" ht="15" x14ac:dyDescent="0.25">
      <c r="A7" t="s">
        <v>274</v>
      </c>
      <c r="B7" t="s">
        <v>463</v>
      </c>
      <c r="C7" t="s">
        <v>1</v>
      </c>
      <c r="D7" t="s">
        <v>93</v>
      </c>
      <c r="E7"/>
      <c r="F7">
        <v>25</v>
      </c>
      <c r="G7"/>
      <c r="H7">
        <v>25</v>
      </c>
      <c r="I7">
        <v>22</v>
      </c>
      <c r="J7">
        <v>6</v>
      </c>
    </row>
    <row r="8" spans="1:10" ht="15" x14ac:dyDescent="0.25">
      <c r="A8" t="s">
        <v>274</v>
      </c>
      <c r="B8" t="s">
        <v>464</v>
      </c>
      <c r="C8" t="s">
        <v>1</v>
      </c>
      <c r="D8" t="s">
        <v>93</v>
      </c>
      <c r="E8">
        <v>1</v>
      </c>
      <c r="F8">
        <v>8</v>
      </c>
      <c r="G8">
        <v>1</v>
      </c>
      <c r="H8">
        <v>10</v>
      </c>
      <c r="I8">
        <v>16</v>
      </c>
      <c r="J8">
        <v>7</v>
      </c>
    </row>
    <row r="9" spans="1:10" ht="15" x14ac:dyDescent="0.25">
      <c r="A9" t="s">
        <v>274</v>
      </c>
      <c r="B9" t="s">
        <v>465</v>
      </c>
      <c r="C9" t="s">
        <v>1</v>
      </c>
      <c r="D9" t="s">
        <v>93</v>
      </c>
      <c r="E9"/>
      <c r="F9">
        <v>9</v>
      </c>
      <c r="G9"/>
      <c r="H9">
        <v>9</v>
      </c>
      <c r="I9">
        <v>12</v>
      </c>
      <c r="J9">
        <v>8</v>
      </c>
    </row>
    <row r="10" spans="1:10" ht="15" x14ac:dyDescent="0.25">
      <c r="A10" t="s">
        <v>274</v>
      </c>
      <c r="B10" t="s">
        <v>466</v>
      </c>
      <c r="C10" t="s">
        <v>1</v>
      </c>
      <c r="D10" t="s">
        <v>93</v>
      </c>
      <c r="E10">
        <v>21</v>
      </c>
      <c r="F10">
        <v>191</v>
      </c>
      <c r="G10">
        <v>17</v>
      </c>
      <c r="H10">
        <v>229</v>
      </c>
      <c r="I10">
        <v>235</v>
      </c>
      <c r="J10">
        <v>9</v>
      </c>
    </row>
    <row r="11" spans="1:10" ht="15" x14ac:dyDescent="0.25">
      <c r="A11" t="s">
        <v>274</v>
      </c>
      <c r="B11" t="s">
        <v>467</v>
      </c>
      <c r="C11" t="s">
        <v>1</v>
      </c>
      <c r="D11" t="s">
        <v>93</v>
      </c>
      <c r="E11"/>
      <c r="F11">
        <v>1</v>
      </c>
      <c r="G11"/>
      <c r="H11">
        <v>1</v>
      </c>
      <c r="I11">
        <v>2</v>
      </c>
      <c r="J11">
        <v>10</v>
      </c>
    </row>
    <row r="12" spans="1:10" ht="15" x14ac:dyDescent="0.25">
      <c r="A12" t="s">
        <v>274</v>
      </c>
      <c r="B12" t="s">
        <v>468</v>
      </c>
      <c r="C12" t="s">
        <v>1</v>
      </c>
      <c r="D12" t="s">
        <v>93</v>
      </c>
      <c r="E12">
        <v>9</v>
      </c>
      <c r="F12">
        <v>374</v>
      </c>
      <c r="G12">
        <v>8</v>
      </c>
      <c r="H12">
        <v>391</v>
      </c>
      <c r="I12">
        <v>374</v>
      </c>
      <c r="J12">
        <v>11</v>
      </c>
    </row>
    <row r="13" spans="1:10" ht="15" x14ac:dyDescent="0.25">
      <c r="A13" t="s">
        <v>274</v>
      </c>
      <c r="B13" t="s">
        <v>469</v>
      </c>
      <c r="C13" t="s">
        <v>1</v>
      </c>
      <c r="D13" t="s">
        <v>93</v>
      </c>
      <c r="E13">
        <v>1</v>
      </c>
      <c r="F13">
        <v>11</v>
      </c>
      <c r="G13">
        <v>2</v>
      </c>
      <c r="H13">
        <v>14</v>
      </c>
      <c r="I13">
        <v>21</v>
      </c>
      <c r="J13">
        <v>12</v>
      </c>
    </row>
    <row r="14" spans="1:10" ht="15" x14ac:dyDescent="0.25">
      <c r="A14" t="s">
        <v>274</v>
      </c>
      <c r="B14" t="s">
        <v>470</v>
      </c>
      <c r="C14" t="s">
        <v>1</v>
      </c>
      <c r="D14" t="s">
        <v>93</v>
      </c>
      <c r="E14">
        <v>2</v>
      </c>
      <c r="F14">
        <v>17</v>
      </c>
      <c r="G14"/>
      <c r="H14">
        <v>19</v>
      </c>
      <c r="I14">
        <v>23</v>
      </c>
      <c r="J14">
        <v>13</v>
      </c>
    </row>
    <row r="15" spans="1:10" ht="15" x14ac:dyDescent="0.25">
      <c r="A15" t="s">
        <v>274</v>
      </c>
      <c r="B15" t="s">
        <v>471</v>
      </c>
      <c r="C15" t="s">
        <v>1</v>
      </c>
      <c r="D15" t="s">
        <v>93</v>
      </c>
      <c r="E15">
        <v>2</v>
      </c>
      <c r="F15">
        <v>59</v>
      </c>
      <c r="G15">
        <v>3</v>
      </c>
      <c r="H15">
        <v>64</v>
      </c>
      <c r="I15">
        <v>61</v>
      </c>
      <c r="J15">
        <v>14</v>
      </c>
    </row>
    <row r="16" spans="1:10" ht="15" x14ac:dyDescent="0.25">
      <c r="A16" t="s">
        <v>274</v>
      </c>
      <c r="B16" t="s">
        <v>472</v>
      </c>
      <c r="C16" t="s">
        <v>1</v>
      </c>
      <c r="D16" t="s">
        <v>93</v>
      </c>
      <c r="E16"/>
      <c r="F16"/>
      <c r="G16"/>
      <c r="H16"/>
      <c r="I16"/>
      <c r="J16">
        <v>15</v>
      </c>
    </row>
    <row r="17" spans="1:10" ht="15" x14ac:dyDescent="0.25">
      <c r="A17" t="s">
        <v>274</v>
      </c>
      <c r="B17" t="s">
        <v>473</v>
      </c>
      <c r="C17" t="s">
        <v>1</v>
      </c>
      <c r="D17" t="s">
        <v>93</v>
      </c>
      <c r="E17">
        <v>18</v>
      </c>
      <c r="F17">
        <v>596</v>
      </c>
      <c r="G17">
        <v>16</v>
      </c>
      <c r="H17">
        <v>630</v>
      </c>
      <c r="I17">
        <v>609</v>
      </c>
      <c r="J17">
        <v>16</v>
      </c>
    </row>
    <row r="18" spans="1:10" ht="15" x14ac:dyDescent="0.25">
      <c r="A18" t="s">
        <v>274</v>
      </c>
      <c r="B18" t="s">
        <v>474</v>
      </c>
      <c r="C18" t="s">
        <v>1</v>
      </c>
      <c r="D18" t="s">
        <v>93</v>
      </c>
      <c r="E18">
        <v>20</v>
      </c>
      <c r="F18">
        <v>165</v>
      </c>
      <c r="G18">
        <v>15</v>
      </c>
      <c r="H18">
        <v>200</v>
      </c>
      <c r="I18">
        <v>193</v>
      </c>
      <c r="J18">
        <v>17</v>
      </c>
    </row>
    <row r="19" spans="1:10" ht="15" x14ac:dyDescent="0.25">
      <c r="A19" t="s">
        <v>274</v>
      </c>
      <c r="B19" t="s">
        <v>475</v>
      </c>
      <c r="C19" t="s">
        <v>1</v>
      </c>
      <c r="D19" t="s">
        <v>93</v>
      </c>
      <c r="E19">
        <v>3</v>
      </c>
      <c r="F19">
        <v>54</v>
      </c>
      <c r="G19">
        <v>1</v>
      </c>
      <c r="H19">
        <v>58</v>
      </c>
      <c r="I19">
        <v>72</v>
      </c>
      <c r="J19">
        <v>18</v>
      </c>
    </row>
    <row r="20" spans="1:10" ht="15" x14ac:dyDescent="0.25">
      <c r="A20" t="s">
        <v>274</v>
      </c>
      <c r="B20" t="s">
        <v>476</v>
      </c>
      <c r="C20" t="s">
        <v>1</v>
      </c>
      <c r="D20" t="s">
        <v>93</v>
      </c>
      <c r="E20">
        <v>2</v>
      </c>
      <c r="F20">
        <v>28</v>
      </c>
      <c r="G20">
        <v>2</v>
      </c>
      <c r="H20">
        <v>32</v>
      </c>
      <c r="I20">
        <v>23</v>
      </c>
      <c r="J20">
        <v>19</v>
      </c>
    </row>
    <row r="21" spans="1:10" ht="15" x14ac:dyDescent="0.25">
      <c r="A21" t="s">
        <v>274</v>
      </c>
      <c r="B21" t="s">
        <v>477</v>
      </c>
      <c r="C21" t="s">
        <v>1</v>
      </c>
      <c r="D21" t="s">
        <v>93</v>
      </c>
      <c r="E21">
        <v>3</v>
      </c>
      <c r="F21">
        <v>79</v>
      </c>
      <c r="G21">
        <v>1</v>
      </c>
      <c r="H21">
        <v>83</v>
      </c>
      <c r="I21">
        <v>82</v>
      </c>
      <c r="J21">
        <v>20</v>
      </c>
    </row>
    <row r="22" spans="1:10" ht="15" x14ac:dyDescent="0.25">
      <c r="A22" t="s">
        <v>274</v>
      </c>
      <c r="B22" t="s">
        <v>478</v>
      </c>
      <c r="C22" t="s">
        <v>1</v>
      </c>
      <c r="D22" t="s">
        <v>93</v>
      </c>
      <c r="E22">
        <v>2</v>
      </c>
      <c r="F22">
        <v>155</v>
      </c>
      <c r="G22">
        <v>4</v>
      </c>
      <c r="H22">
        <v>161</v>
      </c>
      <c r="I22">
        <v>172</v>
      </c>
      <c r="J22">
        <v>21</v>
      </c>
    </row>
    <row r="23" spans="1:10" ht="15" x14ac:dyDescent="0.25">
      <c r="A23" t="s">
        <v>274</v>
      </c>
      <c r="B23" t="s">
        <v>479</v>
      </c>
      <c r="C23" t="s">
        <v>1</v>
      </c>
      <c r="D23" t="s">
        <v>93</v>
      </c>
      <c r="E23"/>
      <c r="F23">
        <v>53</v>
      </c>
      <c r="G23"/>
      <c r="H23">
        <v>53</v>
      </c>
      <c r="I23">
        <v>48</v>
      </c>
      <c r="J23">
        <v>22</v>
      </c>
    </row>
    <row r="24" spans="1:10" ht="15" x14ac:dyDescent="0.25">
      <c r="A24" t="s">
        <v>274</v>
      </c>
      <c r="B24" t="s">
        <v>480</v>
      </c>
      <c r="C24" t="s">
        <v>1</v>
      </c>
      <c r="D24" t="s">
        <v>93</v>
      </c>
      <c r="E24">
        <v>1</v>
      </c>
      <c r="F24">
        <v>7</v>
      </c>
      <c r="G24"/>
      <c r="H24">
        <v>8</v>
      </c>
      <c r="I24">
        <v>8</v>
      </c>
      <c r="J24">
        <v>23</v>
      </c>
    </row>
    <row r="25" spans="1:10" ht="15" x14ac:dyDescent="0.25">
      <c r="A25" t="s">
        <v>274</v>
      </c>
      <c r="B25" t="s">
        <v>481</v>
      </c>
      <c r="C25" t="s">
        <v>1</v>
      </c>
      <c r="D25" t="s">
        <v>93</v>
      </c>
      <c r="E25">
        <v>14</v>
      </c>
      <c r="F25">
        <v>51</v>
      </c>
      <c r="G25">
        <v>9</v>
      </c>
      <c r="H25">
        <v>74</v>
      </c>
      <c r="I25">
        <v>73</v>
      </c>
      <c r="J25">
        <v>24</v>
      </c>
    </row>
    <row r="26" spans="1:10" ht="15" x14ac:dyDescent="0.25">
      <c r="A26" t="s">
        <v>274</v>
      </c>
      <c r="B26" t="s">
        <v>482</v>
      </c>
      <c r="C26" t="s">
        <v>1</v>
      </c>
      <c r="D26" t="s">
        <v>93</v>
      </c>
      <c r="E26">
        <v>6</v>
      </c>
      <c r="F26">
        <v>198</v>
      </c>
      <c r="G26">
        <v>2</v>
      </c>
      <c r="H26">
        <v>206</v>
      </c>
      <c r="I26">
        <v>197</v>
      </c>
      <c r="J26">
        <v>25</v>
      </c>
    </row>
    <row r="27" spans="1:10" ht="15" x14ac:dyDescent="0.25">
      <c r="A27" t="s">
        <v>274</v>
      </c>
      <c r="B27" t="s">
        <v>483</v>
      </c>
      <c r="C27" t="s">
        <v>1</v>
      </c>
      <c r="D27" t="s">
        <v>93</v>
      </c>
      <c r="E27">
        <v>3</v>
      </c>
      <c r="F27">
        <v>28</v>
      </c>
      <c r="G27">
        <v>6</v>
      </c>
      <c r="H27">
        <v>37</v>
      </c>
      <c r="I27">
        <v>37</v>
      </c>
      <c r="J27">
        <v>26</v>
      </c>
    </row>
    <row r="28" spans="1:10" ht="15" x14ac:dyDescent="0.25">
      <c r="A28" t="s">
        <v>274</v>
      </c>
      <c r="B28" t="s">
        <v>484</v>
      </c>
      <c r="C28" t="s">
        <v>1</v>
      </c>
      <c r="D28" t="s">
        <v>93</v>
      </c>
      <c r="E28">
        <v>2</v>
      </c>
      <c r="F28">
        <v>3</v>
      </c>
      <c r="G28"/>
      <c r="H28">
        <v>5</v>
      </c>
      <c r="I28">
        <v>5</v>
      </c>
      <c r="J28">
        <v>27</v>
      </c>
    </row>
    <row r="29" spans="1:10" ht="15" x14ac:dyDescent="0.25">
      <c r="A29" t="s">
        <v>274</v>
      </c>
      <c r="B29" t="s">
        <v>485</v>
      </c>
      <c r="C29" t="s">
        <v>1</v>
      </c>
      <c r="D29" t="s">
        <v>93</v>
      </c>
      <c r="E29">
        <v>1</v>
      </c>
      <c r="F29"/>
      <c r="G29"/>
      <c r="H29">
        <v>1</v>
      </c>
      <c r="I29">
        <v>1</v>
      </c>
      <c r="J29">
        <v>28</v>
      </c>
    </row>
    <row r="30" spans="1:10" ht="15" x14ac:dyDescent="0.25">
      <c r="A30" t="s">
        <v>274</v>
      </c>
      <c r="B30" t="s">
        <v>486</v>
      </c>
      <c r="C30" t="s">
        <v>1</v>
      </c>
      <c r="D30" t="s">
        <v>93</v>
      </c>
      <c r="E30"/>
      <c r="F30">
        <v>17</v>
      </c>
      <c r="G30"/>
      <c r="H30">
        <v>17</v>
      </c>
      <c r="I30">
        <v>19</v>
      </c>
      <c r="J30">
        <v>29</v>
      </c>
    </row>
    <row r="31" spans="1:10" ht="15" x14ac:dyDescent="0.25">
      <c r="A31" t="s">
        <v>274</v>
      </c>
      <c r="B31" t="s">
        <v>487</v>
      </c>
      <c r="C31" t="s">
        <v>1</v>
      </c>
      <c r="D31" t="s">
        <v>93</v>
      </c>
      <c r="E31"/>
      <c r="F31">
        <v>1</v>
      </c>
      <c r="G31">
        <v>1</v>
      </c>
      <c r="H31">
        <v>2</v>
      </c>
      <c r="I31">
        <v>1</v>
      </c>
      <c r="J31">
        <v>30</v>
      </c>
    </row>
    <row r="32" spans="1:10" ht="15" x14ac:dyDescent="0.25">
      <c r="A32" t="s">
        <v>274</v>
      </c>
      <c r="B32" t="s">
        <v>488</v>
      </c>
      <c r="C32" t="s">
        <v>1</v>
      </c>
      <c r="D32" t="s">
        <v>93</v>
      </c>
      <c r="E32"/>
      <c r="F32"/>
      <c r="G32"/>
      <c r="H32"/>
      <c r="I32"/>
      <c r="J32">
        <v>31</v>
      </c>
    </row>
    <row r="33" spans="1:10" ht="15" x14ac:dyDescent="0.25">
      <c r="A33" t="s">
        <v>274</v>
      </c>
      <c r="B33" t="s">
        <v>489</v>
      </c>
      <c r="C33" t="s">
        <v>1</v>
      </c>
      <c r="D33" t="s">
        <v>93</v>
      </c>
      <c r="E33">
        <v>7</v>
      </c>
      <c r="F33">
        <v>63</v>
      </c>
      <c r="G33">
        <v>2</v>
      </c>
      <c r="H33">
        <v>72</v>
      </c>
      <c r="I33">
        <v>68</v>
      </c>
      <c r="J33">
        <v>32</v>
      </c>
    </row>
    <row r="34" spans="1:10" ht="15" x14ac:dyDescent="0.25">
      <c r="A34" t="s">
        <v>274</v>
      </c>
      <c r="B34" t="s">
        <v>490</v>
      </c>
      <c r="C34" t="s">
        <v>1</v>
      </c>
      <c r="D34" t="s">
        <v>93</v>
      </c>
      <c r="E34">
        <v>1</v>
      </c>
      <c r="F34">
        <v>2</v>
      </c>
      <c r="G34">
        <v>3</v>
      </c>
      <c r="H34">
        <v>6</v>
      </c>
      <c r="I34">
        <v>12</v>
      </c>
      <c r="J34">
        <v>33</v>
      </c>
    </row>
    <row r="35" spans="1:10" ht="15" x14ac:dyDescent="0.25">
      <c r="A35" t="s">
        <v>274</v>
      </c>
      <c r="B35" t="s">
        <v>491</v>
      </c>
      <c r="C35" t="s">
        <v>1</v>
      </c>
      <c r="D35" t="s">
        <v>93</v>
      </c>
      <c r="E35">
        <v>0.6</v>
      </c>
      <c r="F35">
        <v>0.67</v>
      </c>
      <c r="G35">
        <v>0.76900000000000002</v>
      </c>
      <c r="H35">
        <v>0.66500000000000004</v>
      </c>
      <c r="I35">
        <v>0.73199999999999998</v>
      </c>
      <c r="J35">
        <v>34</v>
      </c>
    </row>
    <row r="36" spans="1:10" ht="15" x14ac:dyDescent="0.25">
      <c r="A36" t="s">
        <v>274</v>
      </c>
      <c r="B36" t="s">
        <v>492</v>
      </c>
      <c r="C36" t="s">
        <v>1</v>
      </c>
      <c r="D36" t="s">
        <v>93</v>
      </c>
      <c r="E36">
        <v>0.7</v>
      </c>
      <c r="F36">
        <v>0.68200000000000005</v>
      </c>
      <c r="G36">
        <v>1</v>
      </c>
      <c r="H36">
        <v>0.71199999999999997</v>
      </c>
      <c r="I36">
        <v>0.74099999999999999</v>
      </c>
      <c r="J36">
        <v>35</v>
      </c>
    </row>
    <row r="37" spans="1:10" ht="15" x14ac:dyDescent="0.25">
      <c r="A37" t="s">
        <v>274</v>
      </c>
      <c r="B37" t="s">
        <v>178</v>
      </c>
      <c r="C37" t="s">
        <v>1</v>
      </c>
      <c r="D37" t="s">
        <v>93</v>
      </c>
      <c r="E37">
        <v>6603</v>
      </c>
      <c r="F37">
        <v>7206</v>
      </c>
      <c r="G37">
        <v>6131</v>
      </c>
      <c r="H37">
        <v>6944</v>
      </c>
      <c r="I37">
        <v>8257</v>
      </c>
      <c r="J37">
        <v>36</v>
      </c>
    </row>
    <row r="38" spans="1:10" ht="15" x14ac:dyDescent="0.25">
      <c r="A38" t="s">
        <v>274</v>
      </c>
      <c r="B38" t="s">
        <v>493</v>
      </c>
      <c r="C38" t="s">
        <v>1</v>
      </c>
      <c r="D38" t="s">
        <v>93</v>
      </c>
      <c r="E38"/>
      <c r="F38"/>
      <c r="G38">
        <v>7</v>
      </c>
      <c r="H38"/>
      <c r="I38"/>
      <c r="J38">
        <v>39</v>
      </c>
    </row>
    <row r="39" spans="1:10" ht="15" x14ac:dyDescent="0.25">
      <c r="A39" t="s">
        <v>274</v>
      </c>
      <c r="B39" t="s">
        <v>494</v>
      </c>
      <c r="C39" t="s">
        <v>1</v>
      </c>
      <c r="D39" t="s">
        <v>93</v>
      </c>
      <c r="E39"/>
      <c r="F39"/>
      <c r="G39">
        <v>7</v>
      </c>
      <c r="H39">
        <v>1</v>
      </c>
      <c r="I39">
        <v>1</v>
      </c>
      <c r="J39">
        <v>40</v>
      </c>
    </row>
    <row r="40" spans="1:10" ht="15" x14ac:dyDescent="0.25">
      <c r="A40" t="s">
        <v>274</v>
      </c>
      <c r="B40" t="s">
        <v>495</v>
      </c>
      <c r="C40" t="s">
        <v>1</v>
      </c>
      <c r="D40" t="s">
        <v>93</v>
      </c>
      <c r="E40"/>
      <c r="F40"/>
      <c r="G40">
        <v>7</v>
      </c>
      <c r="H40">
        <v>1</v>
      </c>
      <c r="I40">
        <v>1</v>
      </c>
      <c r="J40">
        <v>41</v>
      </c>
    </row>
    <row r="41" spans="1:10" ht="15" x14ac:dyDescent="0.25">
      <c r="A41" t="s">
        <v>275</v>
      </c>
      <c r="B41" t="s">
        <v>458</v>
      </c>
      <c r="C41" t="s">
        <v>2</v>
      </c>
      <c r="D41" t="s">
        <v>96</v>
      </c>
      <c r="E41"/>
      <c r="F41">
        <v>399</v>
      </c>
      <c r="G41"/>
      <c r="H41">
        <v>399</v>
      </c>
      <c r="I41">
        <v>233</v>
      </c>
      <c r="J41">
        <v>1</v>
      </c>
    </row>
    <row r="42" spans="1:10" ht="15" x14ac:dyDescent="0.25">
      <c r="A42" t="s">
        <v>275</v>
      </c>
      <c r="B42" t="s">
        <v>459</v>
      </c>
      <c r="C42" t="s">
        <v>2</v>
      </c>
      <c r="D42" t="s">
        <v>96</v>
      </c>
      <c r="E42">
        <v>1</v>
      </c>
      <c r="F42">
        <v>347</v>
      </c>
      <c r="G42">
        <v>11</v>
      </c>
      <c r="H42">
        <v>359</v>
      </c>
      <c r="I42">
        <v>479</v>
      </c>
      <c r="J42">
        <v>2</v>
      </c>
    </row>
    <row r="43" spans="1:10" ht="15" x14ac:dyDescent="0.25">
      <c r="A43" t="s">
        <v>275</v>
      </c>
      <c r="B43" t="s">
        <v>460</v>
      </c>
      <c r="C43" t="s">
        <v>2</v>
      </c>
      <c r="D43" t="s">
        <v>96</v>
      </c>
      <c r="E43"/>
      <c r="F43">
        <v>184</v>
      </c>
      <c r="G43"/>
      <c r="H43">
        <v>3</v>
      </c>
      <c r="I43">
        <v>1</v>
      </c>
      <c r="J43">
        <v>3</v>
      </c>
    </row>
    <row r="44" spans="1:10" ht="15" x14ac:dyDescent="0.25">
      <c r="A44" t="s">
        <v>275</v>
      </c>
      <c r="B44" t="s">
        <v>461</v>
      </c>
      <c r="C44" t="s">
        <v>2</v>
      </c>
      <c r="D44" t="s">
        <v>96</v>
      </c>
      <c r="E44">
        <v>1</v>
      </c>
      <c r="F44">
        <v>138</v>
      </c>
      <c r="G44">
        <v>6</v>
      </c>
      <c r="H44">
        <v>145</v>
      </c>
      <c r="I44">
        <v>198</v>
      </c>
      <c r="J44">
        <v>4</v>
      </c>
    </row>
    <row r="45" spans="1:10" ht="15" x14ac:dyDescent="0.25">
      <c r="A45" t="s">
        <v>275</v>
      </c>
      <c r="B45" t="s">
        <v>462</v>
      </c>
      <c r="C45" t="s">
        <v>2</v>
      </c>
      <c r="D45" t="s">
        <v>96</v>
      </c>
      <c r="E45"/>
      <c r="F45">
        <v>206</v>
      </c>
      <c r="G45">
        <v>5</v>
      </c>
      <c r="H45">
        <v>211</v>
      </c>
      <c r="I45">
        <v>281</v>
      </c>
      <c r="J45">
        <v>5</v>
      </c>
    </row>
    <row r="46" spans="1:10" ht="15" x14ac:dyDescent="0.25">
      <c r="A46" t="s">
        <v>275</v>
      </c>
      <c r="B46" t="s">
        <v>463</v>
      </c>
      <c r="C46" t="s">
        <v>2</v>
      </c>
      <c r="D46" t="s">
        <v>96</v>
      </c>
      <c r="E46">
        <v>1</v>
      </c>
      <c r="F46">
        <v>91</v>
      </c>
      <c r="G46">
        <v>1</v>
      </c>
      <c r="H46">
        <v>93</v>
      </c>
      <c r="I46">
        <v>177</v>
      </c>
      <c r="J46">
        <v>6</v>
      </c>
    </row>
    <row r="47" spans="1:10" ht="15" x14ac:dyDescent="0.25">
      <c r="A47" t="s">
        <v>275</v>
      </c>
      <c r="B47" t="s">
        <v>464</v>
      </c>
      <c r="C47" t="s">
        <v>2</v>
      </c>
      <c r="D47" t="s">
        <v>96</v>
      </c>
      <c r="E47"/>
      <c r="F47">
        <v>2</v>
      </c>
      <c r="G47"/>
      <c r="H47">
        <v>2</v>
      </c>
      <c r="I47">
        <v>8</v>
      </c>
      <c r="J47">
        <v>7</v>
      </c>
    </row>
    <row r="48" spans="1:10" ht="15" x14ac:dyDescent="0.25">
      <c r="A48" t="s">
        <v>275</v>
      </c>
      <c r="B48" t="s">
        <v>465</v>
      </c>
      <c r="C48" t="s">
        <v>2</v>
      </c>
      <c r="D48" t="s">
        <v>96</v>
      </c>
      <c r="E48"/>
      <c r="F48">
        <v>4</v>
      </c>
      <c r="G48">
        <v>1</v>
      </c>
      <c r="H48">
        <v>5</v>
      </c>
      <c r="I48">
        <v>7</v>
      </c>
      <c r="J48">
        <v>8</v>
      </c>
    </row>
    <row r="49" spans="1:10" ht="15" x14ac:dyDescent="0.25">
      <c r="A49" t="s">
        <v>275</v>
      </c>
      <c r="B49" t="s">
        <v>466</v>
      </c>
      <c r="C49" t="s">
        <v>2</v>
      </c>
      <c r="D49" t="s">
        <v>96</v>
      </c>
      <c r="E49"/>
      <c r="F49">
        <v>40</v>
      </c>
      <c r="G49">
        <v>3</v>
      </c>
      <c r="H49">
        <v>43</v>
      </c>
      <c r="I49">
        <v>50</v>
      </c>
      <c r="J49">
        <v>9</v>
      </c>
    </row>
    <row r="50" spans="1:10" ht="15" x14ac:dyDescent="0.25">
      <c r="A50" t="s">
        <v>275</v>
      </c>
      <c r="B50" t="s">
        <v>467</v>
      </c>
      <c r="C50" t="s">
        <v>2</v>
      </c>
      <c r="D50" t="s">
        <v>96</v>
      </c>
      <c r="E50"/>
      <c r="F50">
        <v>1</v>
      </c>
      <c r="G50"/>
      <c r="H50">
        <v>1</v>
      </c>
      <c r="I50">
        <v>3</v>
      </c>
      <c r="J50">
        <v>10</v>
      </c>
    </row>
    <row r="51" spans="1:10" ht="15" x14ac:dyDescent="0.25">
      <c r="A51" t="s">
        <v>275</v>
      </c>
      <c r="B51" t="s">
        <v>468</v>
      </c>
      <c r="C51" t="s">
        <v>2</v>
      </c>
      <c r="D51" t="s">
        <v>96</v>
      </c>
      <c r="E51"/>
      <c r="F51">
        <v>233</v>
      </c>
      <c r="G51">
        <v>5</v>
      </c>
      <c r="H51">
        <v>238</v>
      </c>
      <c r="I51">
        <v>305</v>
      </c>
      <c r="J51">
        <v>11</v>
      </c>
    </row>
    <row r="52" spans="1:10" ht="15" x14ac:dyDescent="0.25">
      <c r="A52" t="s">
        <v>275</v>
      </c>
      <c r="B52" t="s">
        <v>469</v>
      </c>
      <c r="C52" t="s">
        <v>2</v>
      </c>
      <c r="D52" t="s">
        <v>96</v>
      </c>
      <c r="E52"/>
      <c r="F52">
        <v>5</v>
      </c>
      <c r="G52"/>
      <c r="H52">
        <v>5</v>
      </c>
      <c r="I52">
        <v>12</v>
      </c>
      <c r="J52">
        <v>12</v>
      </c>
    </row>
    <row r="53" spans="1:10" ht="15" x14ac:dyDescent="0.25">
      <c r="A53" t="s">
        <v>275</v>
      </c>
      <c r="B53" t="s">
        <v>470</v>
      </c>
      <c r="C53" t="s">
        <v>2</v>
      </c>
      <c r="D53" t="s">
        <v>96</v>
      </c>
      <c r="E53"/>
      <c r="F53">
        <v>5</v>
      </c>
      <c r="G53">
        <v>1</v>
      </c>
      <c r="H53">
        <v>6</v>
      </c>
      <c r="I53">
        <v>10</v>
      </c>
      <c r="J53">
        <v>13</v>
      </c>
    </row>
    <row r="54" spans="1:10" ht="15" x14ac:dyDescent="0.25">
      <c r="A54" t="s">
        <v>275</v>
      </c>
      <c r="B54" t="s">
        <v>471</v>
      </c>
      <c r="C54" t="s">
        <v>2</v>
      </c>
      <c r="D54" t="s">
        <v>96</v>
      </c>
      <c r="E54"/>
      <c r="F54">
        <v>18</v>
      </c>
      <c r="G54"/>
      <c r="H54">
        <v>18</v>
      </c>
      <c r="I54">
        <v>30</v>
      </c>
      <c r="J54">
        <v>14</v>
      </c>
    </row>
    <row r="55" spans="1:10" ht="15" x14ac:dyDescent="0.25">
      <c r="A55" t="s">
        <v>275</v>
      </c>
      <c r="B55" t="s">
        <v>472</v>
      </c>
      <c r="C55" t="s">
        <v>2</v>
      </c>
      <c r="D55" t="s">
        <v>96</v>
      </c>
      <c r="E55"/>
      <c r="F55"/>
      <c r="G55"/>
      <c r="H55"/>
      <c r="I55"/>
      <c r="J55">
        <v>15</v>
      </c>
    </row>
    <row r="56" spans="1:10" ht="15" x14ac:dyDescent="0.25">
      <c r="A56" t="s">
        <v>275</v>
      </c>
      <c r="B56" t="s">
        <v>473</v>
      </c>
      <c r="C56" t="s">
        <v>2</v>
      </c>
      <c r="D56" t="s">
        <v>96</v>
      </c>
      <c r="E56"/>
      <c r="F56">
        <v>338</v>
      </c>
      <c r="G56">
        <v>11</v>
      </c>
      <c r="H56">
        <v>349</v>
      </c>
      <c r="I56">
        <v>461</v>
      </c>
      <c r="J56">
        <v>16</v>
      </c>
    </row>
    <row r="57" spans="1:10" ht="15" x14ac:dyDescent="0.25">
      <c r="A57" t="s">
        <v>275</v>
      </c>
      <c r="B57" t="s">
        <v>474</v>
      </c>
      <c r="C57" t="s">
        <v>2</v>
      </c>
      <c r="D57" t="s">
        <v>96</v>
      </c>
      <c r="E57">
        <v>1</v>
      </c>
      <c r="F57">
        <v>169</v>
      </c>
      <c r="G57">
        <v>4</v>
      </c>
      <c r="H57">
        <v>174</v>
      </c>
      <c r="I57">
        <v>251</v>
      </c>
      <c r="J57">
        <v>17</v>
      </c>
    </row>
    <row r="58" spans="1:10" ht="15" x14ac:dyDescent="0.25">
      <c r="A58" t="s">
        <v>275</v>
      </c>
      <c r="B58" t="s">
        <v>475</v>
      </c>
      <c r="C58" t="s">
        <v>2</v>
      </c>
      <c r="D58" t="s">
        <v>96</v>
      </c>
      <c r="E58"/>
      <c r="F58">
        <v>19</v>
      </c>
      <c r="G58"/>
      <c r="H58">
        <v>19</v>
      </c>
      <c r="I58">
        <v>30</v>
      </c>
      <c r="J58">
        <v>18</v>
      </c>
    </row>
    <row r="59" spans="1:10" ht="15" x14ac:dyDescent="0.25">
      <c r="A59" t="s">
        <v>275</v>
      </c>
      <c r="B59" t="s">
        <v>476</v>
      </c>
      <c r="C59" t="s">
        <v>2</v>
      </c>
      <c r="D59" t="s">
        <v>96</v>
      </c>
      <c r="E59"/>
      <c r="F59">
        <v>14</v>
      </c>
      <c r="G59"/>
      <c r="H59">
        <v>14</v>
      </c>
      <c r="I59">
        <v>24</v>
      </c>
      <c r="J59">
        <v>19</v>
      </c>
    </row>
    <row r="60" spans="1:10" ht="15" x14ac:dyDescent="0.25">
      <c r="A60" t="s">
        <v>275</v>
      </c>
      <c r="B60" t="s">
        <v>477</v>
      </c>
      <c r="C60" t="s">
        <v>2</v>
      </c>
      <c r="D60" t="s">
        <v>96</v>
      </c>
      <c r="E60"/>
      <c r="F60">
        <v>32</v>
      </c>
      <c r="G60">
        <v>1</v>
      </c>
      <c r="H60">
        <v>33</v>
      </c>
      <c r="I60">
        <v>21</v>
      </c>
      <c r="J60">
        <v>20</v>
      </c>
    </row>
    <row r="61" spans="1:10" ht="15" x14ac:dyDescent="0.25">
      <c r="A61" t="s">
        <v>275</v>
      </c>
      <c r="B61" t="s">
        <v>478</v>
      </c>
      <c r="C61" t="s">
        <v>2</v>
      </c>
      <c r="D61" t="s">
        <v>96</v>
      </c>
      <c r="E61"/>
      <c r="F61">
        <v>58</v>
      </c>
      <c r="G61">
        <v>3</v>
      </c>
      <c r="H61">
        <v>61</v>
      </c>
      <c r="I61">
        <v>64</v>
      </c>
      <c r="J61">
        <v>21</v>
      </c>
    </row>
    <row r="62" spans="1:10" ht="15" x14ac:dyDescent="0.25">
      <c r="A62" t="s">
        <v>275</v>
      </c>
      <c r="B62" t="s">
        <v>479</v>
      </c>
      <c r="C62" t="s">
        <v>2</v>
      </c>
      <c r="D62" t="s">
        <v>96</v>
      </c>
      <c r="E62"/>
      <c r="F62">
        <v>9</v>
      </c>
      <c r="G62">
        <v>1</v>
      </c>
      <c r="H62">
        <v>10</v>
      </c>
      <c r="I62">
        <v>13</v>
      </c>
      <c r="J62">
        <v>22</v>
      </c>
    </row>
    <row r="63" spans="1:10" ht="15" x14ac:dyDescent="0.25">
      <c r="A63" t="s">
        <v>275</v>
      </c>
      <c r="B63" t="s">
        <v>480</v>
      </c>
      <c r="C63" t="s">
        <v>2</v>
      </c>
      <c r="D63" t="s">
        <v>96</v>
      </c>
      <c r="E63"/>
      <c r="F63">
        <v>3</v>
      </c>
      <c r="G63"/>
      <c r="H63">
        <v>3</v>
      </c>
      <c r="I63">
        <v>2</v>
      </c>
      <c r="J63">
        <v>23</v>
      </c>
    </row>
    <row r="64" spans="1:10" ht="15" x14ac:dyDescent="0.25">
      <c r="A64" t="s">
        <v>275</v>
      </c>
      <c r="B64" t="s">
        <v>481</v>
      </c>
      <c r="C64" t="s">
        <v>2</v>
      </c>
      <c r="D64" t="s">
        <v>96</v>
      </c>
      <c r="E64"/>
      <c r="F64">
        <v>19</v>
      </c>
      <c r="G64">
        <v>2</v>
      </c>
      <c r="H64">
        <v>21</v>
      </c>
      <c r="I64">
        <v>27</v>
      </c>
      <c r="J64">
        <v>24</v>
      </c>
    </row>
    <row r="65" spans="1:10" ht="15" x14ac:dyDescent="0.25">
      <c r="A65" t="s">
        <v>275</v>
      </c>
      <c r="B65" t="s">
        <v>482</v>
      </c>
      <c r="C65" t="s">
        <v>2</v>
      </c>
      <c r="D65" t="s">
        <v>96</v>
      </c>
      <c r="E65"/>
      <c r="F65">
        <v>113</v>
      </c>
      <c r="G65">
        <v>4</v>
      </c>
      <c r="H65">
        <v>117</v>
      </c>
      <c r="I65">
        <v>141</v>
      </c>
      <c r="J65">
        <v>25</v>
      </c>
    </row>
    <row r="66" spans="1:10" ht="15" x14ac:dyDescent="0.25">
      <c r="A66" t="s">
        <v>275</v>
      </c>
      <c r="B66" t="s">
        <v>483</v>
      </c>
      <c r="C66" t="s">
        <v>2</v>
      </c>
      <c r="D66" t="s">
        <v>96</v>
      </c>
      <c r="E66"/>
      <c r="F66">
        <v>13</v>
      </c>
      <c r="G66">
        <v>1</v>
      </c>
      <c r="H66">
        <v>14</v>
      </c>
      <c r="I66">
        <v>22</v>
      </c>
      <c r="J66">
        <v>26</v>
      </c>
    </row>
    <row r="67" spans="1:10" ht="15" x14ac:dyDescent="0.25">
      <c r="A67" t="s">
        <v>275</v>
      </c>
      <c r="B67" t="s">
        <v>484</v>
      </c>
      <c r="C67" t="s">
        <v>2</v>
      </c>
      <c r="D67" t="s">
        <v>96</v>
      </c>
      <c r="E67"/>
      <c r="F67">
        <v>5</v>
      </c>
      <c r="G67"/>
      <c r="H67">
        <v>5</v>
      </c>
      <c r="I67">
        <v>5</v>
      </c>
      <c r="J67">
        <v>27</v>
      </c>
    </row>
    <row r="68" spans="1:10" ht="15" x14ac:dyDescent="0.25">
      <c r="A68" t="s">
        <v>275</v>
      </c>
      <c r="B68" t="s">
        <v>485</v>
      </c>
      <c r="C68" t="s">
        <v>2</v>
      </c>
      <c r="D68" t="s">
        <v>96</v>
      </c>
      <c r="E68"/>
      <c r="F68"/>
      <c r="G68"/>
      <c r="H68"/>
      <c r="I68">
        <v>2</v>
      </c>
      <c r="J68">
        <v>28</v>
      </c>
    </row>
    <row r="69" spans="1:10" ht="15" x14ac:dyDescent="0.25">
      <c r="A69" t="s">
        <v>275</v>
      </c>
      <c r="B69" t="s">
        <v>486</v>
      </c>
      <c r="C69" t="s">
        <v>2</v>
      </c>
      <c r="D69" t="s">
        <v>96</v>
      </c>
      <c r="E69"/>
      <c r="F69">
        <v>47</v>
      </c>
      <c r="G69"/>
      <c r="H69">
        <v>47</v>
      </c>
      <c r="I69">
        <v>95</v>
      </c>
      <c r="J69">
        <v>29</v>
      </c>
    </row>
    <row r="70" spans="1:10" ht="15" x14ac:dyDescent="0.25">
      <c r="A70" t="s">
        <v>275</v>
      </c>
      <c r="B70" t="s">
        <v>487</v>
      </c>
      <c r="C70" t="s">
        <v>2</v>
      </c>
      <c r="D70" t="s">
        <v>96</v>
      </c>
      <c r="E70"/>
      <c r="F70">
        <v>1</v>
      </c>
      <c r="G70"/>
      <c r="H70">
        <v>1</v>
      </c>
      <c r="I70">
        <v>1</v>
      </c>
      <c r="J70">
        <v>30</v>
      </c>
    </row>
    <row r="71" spans="1:10" ht="15" x14ac:dyDescent="0.25">
      <c r="A71" t="s">
        <v>275</v>
      </c>
      <c r="B71" t="s">
        <v>488</v>
      </c>
      <c r="C71" t="s">
        <v>2</v>
      </c>
      <c r="D71" t="s">
        <v>96</v>
      </c>
      <c r="E71"/>
      <c r="F71"/>
      <c r="G71"/>
      <c r="H71"/>
      <c r="I71"/>
      <c r="J71">
        <v>31</v>
      </c>
    </row>
    <row r="72" spans="1:10" ht="15" x14ac:dyDescent="0.25">
      <c r="A72" t="s">
        <v>275</v>
      </c>
      <c r="B72" t="s">
        <v>489</v>
      </c>
      <c r="C72" t="s">
        <v>2</v>
      </c>
      <c r="D72" t="s">
        <v>96</v>
      </c>
      <c r="E72"/>
      <c r="F72">
        <v>29</v>
      </c>
      <c r="G72"/>
      <c r="H72">
        <v>29</v>
      </c>
      <c r="I72">
        <v>56</v>
      </c>
      <c r="J72">
        <v>32</v>
      </c>
    </row>
    <row r="73" spans="1:10" ht="15" x14ac:dyDescent="0.25">
      <c r="A73" t="s">
        <v>275</v>
      </c>
      <c r="B73" t="s">
        <v>490</v>
      </c>
      <c r="C73" t="s">
        <v>2</v>
      </c>
      <c r="D73" t="s">
        <v>96</v>
      </c>
      <c r="E73"/>
      <c r="F73">
        <v>1</v>
      </c>
      <c r="G73"/>
      <c r="H73">
        <v>1</v>
      </c>
      <c r="I73">
        <v>2</v>
      </c>
      <c r="J73">
        <v>33</v>
      </c>
    </row>
    <row r="74" spans="1:10" ht="15" x14ac:dyDescent="0.25">
      <c r="A74" t="s">
        <v>275</v>
      </c>
      <c r="B74" t="s">
        <v>491</v>
      </c>
      <c r="C74" t="s">
        <v>2</v>
      </c>
      <c r="D74" t="s">
        <v>96</v>
      </c>
      <c r="E74"/>
      <c r="F74">
        <v>0.70799999999999996</v>
      </c>
      <c r="G74"/>
      <c r="H74">
        <v>0.70799999999999996</v>
      </c>
      <c r="I74">
        <v>0.67200000000000004</v>
      </c>
      <c r="J74">
        <v>34</v>
      </c>
    </row>
    <row r="75" spans="1:10" ht="15" x14ac:dyDescent="0.25">
      <c r="A75" t="s">
        <v>275</v>
      </c>
      <c r="B75" t="s">
        <v>492</v>
      </c>
      <c r="C75" t="s">
        <v>2</v>
      </c>
      <c r="D75" t="s">
        <v>96</v>
      </c>
      <c r="E75"/>
      <c r="F75">
        <v>0.67300000000000004</v>
      </c>
      <c r="G75">
        <v>0.5</v>
      </c>
      <c r="H75">
        <v>0.66700000000000004</v>
      </c>
      <c r="I75">
        <v>0.69699999999999995</v>
      </c>
      <c r="J75">
        <v>35</v>
      </c>
    </row>
    <row r="76" spans="1:10" ht="15" x14ac:dyDescent="0.25">
      <c r="A76" t="s">
        <v>275</v>
      </c>
      <c r="B76" t="s">
        <v>178</v>
      </c>
      <c r="C76" t="s">
        <v>2</v>
      </c>
      <c r="D76" t="s">
        <v>96</v>
      </c>
      <c r="E76"/>
      <c r="F76">
        <v>10598</v>
      </c>
      <c r="G76"/>
      <c r="H76">
        <v>10598</v>
      </c>
      <c r="I76">
        <v>9542</v>
      </c>
      <c r="J76">
        <v>36</v>
      </c>
    </row>
    <row r="77" spans="1:10" ht="15" x14ac:dyDescent="0.25">
      <c r="A77" t="s">
        <v>275</v>
      </c>
      <c r="B77" t="s">
        <v>493</v>
      </c>
      <c r="C77" t="s">
        <v>2</v>
      </c>
      <c r="D77" t="s">
        <v>96</v>
      </c>
      <c r="E77"/>
      <c r="F77"/>
      <c r="G77">
        <v>2</v>
      </c>
      <c r="H77"/>
      <c r="I77"/>
      <c r="J77">
        <v>39</v>
      </c>
    </row>
    <row r="78" spans="1:10" ht="15" x14ac:dyDescent="0.25">
      <c r="A78" t="s">
        <v>275</v>
      </c>
      <c r="B78" t="s">
        <v>494</v>
      </c>
      <c r="C78" t="s">
        <v>2</v>
      </c>
      <c r="D78" t="s">
        <v>96</v>
      </c>
      <c r="E78"/>
      <c r="F78"/>
      <c r="G78">
        <v>2</v>
      </c>
      <c r="H78">
        <v>1</v>
      </c>
      <c r="I78">
        <v>1</v>
      </c>
      <c r="J78">
        <v>40</v>
      </c>
    </row>
    <row r="79" spans="1:10" ht="15" x14ac:dyDescent="0.25">
      <c r="A79" t="s">
        <v>275</v>
      </c>
      <c r="B79" t="s">
        <v>495</v>
      </c>
      <c r="C79" t="s">
        <v>2</v>
      </c>
      <c r="D79" t="s">
        <v>96</v>
      </c>
      <c r="E79"/>
      <c r="F79"/>
      <c r="G79">
        <v>2</v>
      </c>
      <c r="H79">
        <v>1</v>
      </c>
      <c r="I79">
        <v>1</v>
      </c>
      <c r="J79">
        <v>41</v>
      </c>
    </row>
    <row r="80" spans="1:10" ht="15" x14ac:dyDescent="0.25">
      <c r="A80" t="s">
        <v>276</v>
      </c>
      <c r="B80" t="s">
        <v>458</v>
      </c>
      <c r="C80" t="s">
        <v>3</v>
      </c>
      <c r="D80" t="s">
        <v>97</v>
      </c>
      <c r="E80">
        <v>7</v>
      </c>
      <c r="F80">
        <v>332</v>
      </c>
      <c r="G80">
        <v>12</v>
      </c>
      <c r="H80">
        <v>351</v>
      </c>
      <c r="I80">
        <v>270</v>
      </c>
      <c r="J80">
        <v>1</v>
      </c>
    </row>
    <row r="81" spans="1:10" ht="15" x14ac:dyDescent="0.25">
      <c r="A81" t="s">
        <v>276</v>
      </c>
      <c r="B81" t="s">
        <v>459</v>
      </c>
      <c r="C81" t="s">
        <v>3</v>
      </c>
      <c r="D81" t="s">
        <v>97</v>
      </c>
      <c r="E81">
        <v>8</v>
      </c>
      <c r="F81">
        <v>410</v>
      </c>
      <c r="G81">
        <v>48</v>
      </c>
      <c r="H81">
        <v>466</v>
      </c>
      <c r="I81">
        <v>463</v>
      </c>
      <c r="J81">
        <v>2</v>
      </c>
    </row>
    <row r="82" spans="1:10" ht="15" x14ac:dyDescent="0.25">
      <c r="A82" t="s">
        <v>276</v>
      </c>
      <c r="B82" t="s">
        <v>460</v>
      </c>
      <c r="C82" t="s">
        <v>3</v>
      </c>
      <c r="D82" t="s">
        <v>97</v>
      </c>
      <c r="E82">
        <v>2</v>
      </c>
      <c r="F82">
        <v>225</v>
      </c>
      <c r="G82">
        <v>6</v>
      </c>
      <c r="H82">
        <v>2</v>
      </c>
      <c r="I82">
        <v>10</v>
      </c>
      <c r="J82">
        <v>3</v>
      </c>
    </row>
    <row r="83" spans="1:10" ht="15" x14ac:dyDescent="0.25">
      <c r="A83" t="s">
        <v>276</v>
      </c>
      <c r="B83" t="s">
        <v>461</v>
      </c>
      <c r="C83" t="s">
        <v>3</v>
      </c>
      <c r="D83" t="s">
        <v>97</v>
      </c>
      <c r="E83">
        <v>3</v>
      </c>
      <c r="F83">
        <v>171</v>
      </c>
      <c r="G83">
        <v>22</v>
      </c>
      <c r="H83">
        <v>196</v>
      </c>
      <c r="I83">
        <v>219</v>
      </c>
      <c r="J83">
        <v>4</v>
      </c>
    </row>
    <row r="84" spans="1:10" ht="15" x14ac:dyDescent="0.25">
      <c r="A84" t="s">
        <v>276</v>
      </c>
      <c r="B84" t="s">
        <v>462</v>
      </c>
      <c r="C84" t="s">
        <v>3</v>
      </c>
      <c r="D84" t="s">
        <v>97</v>
      </c>
      <c r="E84">
        <v>5</v>
      </c>
      <c r="F84">
        <v>237</v>
      </c>
      <c r="G84">
        <v>26</v>
      </c>
      <c r="H84">
        <v>268</v>
      </c>
      <c r="I84">
        <v>243</v>
      </c>
      <c r="J84">
        <v>5</v>
      </c>
    </row>
    <row r="85" spans="1:10" ht="15" x14ac:dyDescent="0.25">
      <c r="A85" t="s">
        <v>276</v>
      </c>
      <c r="B85" t="s">
        <v>463</v>
      </c>
      <c r="C85" t="s">
        <v>3</v>
      </c>
      <c r="D85" t="s">
        <v>97</v>
      </c>
      <c r="E85">
        <v>2</v>
      </c>
      <c r="F85">
        <v>26</v>
      </c>
      <c r="G85">
        <v>6</v>
      </c>
      <c r="H85">
        <v>34</v>
      </c>
      <c r="I85">
        <v>37</v>
      </c>
      <c r="J85">
        <v>6</v>
      </c>
    </row>
    <row r="86" spans="1:10" ht="15" x14ac:dyDescent="0.25">
      <c r="A86" t="s">
        <v>276</v>
      </c>
      <c r="B86" t="s">
        <v>464</v>
      </c>
      <c r="C86" t="s">
        <v>3</v>
      </c>
      <c r="D86" t="s">
        <v>97</v>
      </c>
      <c r="E86"/>
      <c r="F86">
        <v>4</v>
      </c>
      <c r="G86">
        <v>1</v>
      </c>
      <c r="H86">
        <v>5</v>
      </c>
      <c r="I86">
        <v>4</v>
      </c>
      <c r="J86">
        <v>7</v>
      </c>
    </row>
    <row r="87" spans="1:10" ht="15" x14ac:dyDescent="0.25">
      <c r="A87" t="s">
        <v>276</v>
      </c>
      <c r="B87" t="s">
        <v>465</v>
      </c>
      <c r="C87" t="s">
        <v>3</v>
      </c>
      <c r="D87" t="s">
        <v>97</v>
      </c>
      <c r="E87">
        <v>1</v>
      </c>
      <c r="F87">
        <v>23</v>
      </c>
      <c r="G87"/>
      <c r="H87">
        <v>24</v>
      </c>
      <c r="I87">
        <v>19</v>
      </c>
      <c r="J87">
        <v>8</v>
      </c>
    </row>
    <row r="88" spans="1:10" ht="15" x14ac:dyDescent="0.25">
      <c r="A88" t="s">
        <v>276</v>
      </c>
      <c r="B88" t="s">
        <v>466</v>
      </c>
      <c r="C88" t="s">
        <v>3</v>
      </c>
      <c r="D88" t="s">
        <v>97</v>
      </c>
      <c r="E88"/>
      <c r="F88">
        <v>56</v>
      </c>
      <c r="G88">
        <v>14</v>
      </c>
      <c r="H88">
        <v>70</v>
      </c>
      <c r="I88">
        <v>54</v>
      </c>
      <c r="J88">
        <v>9</v>
      </c>
    </row>
    <row r="89" spans="1:10" ht="15" x14ac:dyDescent="0.25">
      <c r="A89" t="s">
        <v>276</v>
      </c>
      <c r="B89" t="s">
        <v>467</v>
      </c>
      <c r="C89" t="s">
        <v>3</v>
      </c>
      <c r="D89" t="s">
        <v>97</v>
      </c>
      <c r="E89"/>
      <c r="F89"/>
      <c r="G89"/>
      <c r="H89"/>
      <c r="I89"/>
      <c r="J89">
        <v>10</v>
      </c>
    </row>
    <row r="90" spans="1:10" ht="15" x14ac:dyDescent="0.25">
      <c r="A90" t="s">
        <v>276</v>
      </c>
      <c r="B90" t="s">
        <v>468</v>
      </c>
      <c r="C90" t="s">
        <v>3</v>
      </c>
      <c r="D90" t="s">
        <v>97</v>
      </c>
      <c r="E90">
        <v>7</v>
      </c>
      <c r="F90">
        <v>315</v>
      </c>
      <c r="G90">
        <v>27</v>
      </c>
      <c r="H90">
        <v>349</v>
      </c>
      <c r="I90">
        <v>345</v>
      </c>
      <c r="J90">
        <v>11</v>
      </c>
    </row>
    <row r="91" spans="1:10" ht="15" x14ac:dyDescent="0.25">
      <c r="A91" t="s">
        <v>276</v>
      </c>
      <c r="B91" t="s">
        <v>469</v>
      </c>
      <c r="C91" t="s">
        <v>3</v>
      </c>
      <c r="D91" t="s">
        <v>97</v>
      </c>
      <c r="E91">
        <v>1</v>
      </c>
      <c r="F91">
        <v>7</v>
      </c>
      <c r="G91"/>
      <c r="H91">
        <v>8</v>
      </c>
      <c r="I91">
        <v>3</v>
      </c>
      <c r="J91">
        <v>12</v>
      </c>
    </row>
    <row r="92" spans="1:10" ht="15" x14ac:dyDescent="0.25">
      <c r="A92" t="s">
        <v>276</v>
      </c>
      <c r="B92" t="s">
        <v>470</v>
      </c>
      <c r="C92" t="s">
        <v>3</v>
      </c>
      <c r="D92" t="s">
        <v>97</v>
      </c>
      <c r="E92"/>
      <c r="F92">
        <v>3</v>
      </c>
      <c r="G92">
        <v>3</v>
      </c>
      <c r="H92">
        <v>6</v>
      </c>
      <c r="I92">
        <v>6</v>
      </c>
      <c r="J92">
        <v>13</v>
      </c>
    </row>
    <row r="93" spans="1:10" ht="15" x14ac:dyDescent="0.25">
      <c r="A93" t="s">
        <v>276</v>
      </c>
      <c r="B93" t="s">
        <v>471</v>
      </c>
      <c r="C93" t="s">
        <v>3</v>
      </c>
      <c r="D93" t="s">
        <v>97</v>
      </c>
      <c r="E93"/>
      <c r="F93">
        <v>19</v>
      </c>
      <c r="G93">
        <v>1</v>
      </c>
      <c r="H93">
        <v>20</v>
      </c>
      <c r="I93">
        <v>25</v>
      </c>
      <c r="J93">
        <v>14</v>
      </c>
    </row>
    <row r="94" spans="1:10" ht="15" x14ac:dyDescent="0.25">
      <c r="A94" t="s">
        <v>276</v>
      </c>
      <c r="B94" t="s">
        <v>472</v>
      </c>
      <c r="C94" t="s">
        <v>3</v>
      </c>
      <c r="D94" t="s">
        <v>97</v>
      </c>
      <c r="E94"/>
      <c r="F94"/>
      <c r="G94"/>
      <c r="H94"/>
      <c r="I94"/>
      <c r="J94">
        <v>15</v>
      </c>
    </row>
    <row r="95" spans="1:10" ht="15" x14ac:dyDescent="0.25">
      <c r="A95" t="s">
        <v>276</v>
      </c>
      <c r="B95" t="s">
        <v>473</v>
      </c>
      <c r="C95" t="s">
        <v>3</v>
      </c>
      <c r="D95" t="s">
        <v>97</v>
      </c>
      <c r="E95">
        <v>7</v>
      </c>
      <c r="F95">
        <v>386</v>
      </c>
      <c r="G95">
        <v>46</v>
      </c>
      <c r="H95">
        <v>439</v>
      </c>
      <c r="I95">
        <v>438</v>
      </c>
      <c r="J95">
        <v>16</v>
      </c>
    </row>
    <row r="96" spans="1:10" ht="15" x14ac:dyDescent="0.25">
      <c r="A96" t="s">
        <v>276</v>
      </c>
      <c r="B96" t="s">
        <v>474</v>
      </c>
      <c r="C96" t="s">
        <v>3</v>
      </c>
      <c r="D96" t="s">
        <v>97</v>
      </c>
      <c r="E96">
        <v>2</v>
      </c>
      <c r="F96">
        <v>162</v>
      </c>
      <c r="G96">
        <v>27</v>
      </c>
      <c r="H96">
        <v>191</v>
      </c>
      <c r="I96">
        <v>164</v>
      </c>
      <c r="J96">
        <v>17</v>
      </c>
    </row>
    <row r="97" spans="1:10" ht="15" x14ac:dyDescent="0.25">
      <c r="A97" t="s">
        <v>276</v>
      </c>
      <c r="B97" t="s">
        <v>475</v>
      </c>
      <c r="C97" t="s">
        <v>3</v>
      </c>
      <c r="D97" t="s">
        <v>97</v>
      </c>
      <c r="E97">
        <v>1</v>
      </c>
      <c r="F97">
        <v>34</v>
      </c>
      <c r="G97">
        <v>1</v>
      </c>
      <c r="H97">
        <v>36</v>
      </c>
      <c r="I97">
        <v>44</v>
      </c>
      <c r="J97">
        <v>18</v>
      </c>
    </row>
    <row r="98" spans="1:10" ht="15" x14ac:dyDescent="0.25">
      <c r="A98" t="s">
        <v>276</v>
      </c>
      <c r="B98" t="s">
        <v>476</v>
      </c>
      <c r="C98" t="s">
        <v>3</v>
      </c>
      <c r="D98" t="s">
        <v>97</v>
      </c>
      <c r="E98"/>
      <c r="F98">
        <v>18</v>
      </c>
      <c r="G98">
        <v>3</v>
      </c>
      <c r="H98">
        <v>21</v>
      </c>
      <c r="I98">
        <v>20</v>
      </c>
      <c r="J98">
        <v>19</v>
      </c>
    </row>
    <row r="99" spans="1:10" ht="15" x14ac:dyDescent="0.25">
      <c r="A99" t="s">
        <v>276</v>
      </c>
      <c r="B99" t="s">
        <v>477</v>
      </c>
      <c r="C99" t="s">
        <v>3</v>
      </c>
      <c r="D99" t="s">
        <v>97</v>
      </c>
      <c r="E99"/>
      <c r="F99">
        <v>29</v>
      </c>
      <c r="G99">
        <v>1</v>
      </c>
      <c r="H99">
        <v>30</v>
      </c>
      <c r="I99">
        <v>32</v>
      </c>
      <c r="J99">
        <v>20</v>
      </c>
    </row>
    <row r="100" spans="1:10" ht="15" x14ac:dyDescent="0.25">
      <c r="A100" t="s">
        <v>276</v>
      </c>
      <c r="B100" t="s">
        <v>478</v>
      </c>
      <c r="C100" t="s">
        <v>3</v>
      </c>
      <c r="D100" t="s">
        <v>97</v>
      </c>
      <c r="E100">
        <v>4</v>
      </c>
      <c r="F100">
        <v>93</v>
      </c>
      <c r="G100">
        <v>12</v>
      </c>
      <c r="H100">
        <v>109</v>
      </c>
      <c r="I100">
        <v>124</v>
      </c>
      <c r="J100">
        <v>21</v>
      </c>
    </row>
    <row r="101" spans="1:10" ht="15" x14ac:dyDescent="0.25">
      <c r="A101" t="s">
        <v>276</v>
      </c>
      <c r="B101" t="s">
        <v>479</v>
      </c>
      <c r="C101" t="s">
        <v>3</v>
      </c>
      <c r="D101" t="s">
        <v>97</v>
      </c>
      <c r="E101">
        <v>1</v>
      </c>
      <c r="F101">
        <v>31</v>
      </c>
      <c r="G101">
        <v>3</v>
      </c>
      <c r="H101">
        <v>35</v>
      </c>
      <c r="I101">
        <v>32</v>
      </c>
      <c r="J101">
        <v>22</v>
      </c>
    </row>
    <row r="102" spans="1:10" ht="15" x14ac:dyDescent="0.25">
      <c r="A102" t="s">
        <v>276</v>
      </c>
      <c r="B102" t="s">
        <v>480</v>
      </c>
      <c r="C102" t="s">
        <v>3</v>
      </c>
      <c r="D102" t="s">
        <v>97</v>
      </c>
      <c r="E102"/>
      <c r="F102">
        <v>3</v>
      </c>
      <c r="G102">
        <v>1</v>
      </c>
      <c r="H102">
        <v>4</v>
      </c>
      <c r="I102">
        <v>1</v>
      </c>
      <c r="J102">
        <v>23</v>
      </c>
    </row>
    <row r="103" spans="1:10" ht="15" x14ac:dyDescent="0.25">
      <c r="A103" t="s">
        <v>276</v>
      </c>
      <c r="B103" t="s">
        <v>481</v>
      </c>
      <c r="C103" t="s">
        <v>3</v>
      </c>
      <c r="D103" t="s">
        <v>97</v>
      </c>
      <c r="E103"/>
      <c r="F103">
        <v>63</v>
      </c>
      <c r="G103">
        <v>24</v>
      </c>
      <c r="H103">
        <v>87</v>
      </c>
      <c r="I103">
        <v>101</v>
      </c>
      <c r="J103">
        <v>24</v>
      </c>
    </row>
    <row r="104" spans="1:10" ht="15" x14ac:dyDescent="0.25">
      <c r="A104" t="s">
        <v>276</v>
      </c>
      <c r="B104" t="s">
        <v>482</v>
      </c>
      <c r="C104" t="s">
        <v>3</v>
      </c>
      <c r="D104" t="s">
        <v>97</v>
      </c>
      <c r="E104">
        <v>3</v>
      </c>
      <c r="F104">
        <v>161</v>
      </c>
      <c r="G104">
        <v>9</v>
      </c>
      <c r="H104">
        <v>173</v>
      </c>
      <c r="I104">
        <v>169</v>
      </c>
      <c r="J104">
        <v>25</v>
      </c>
    </row>
    <row r="105" spans="1:10" ht="15" x14ac:dyDescent="0.25">
      <c r="A105" t="s">
        <v>276</v>
      </c>
      <c r="B105" t="s">
        <v>483</v>
      </c>
      <c r="C105" t="s">
        <v>3</v>
      </c>
      <c r="D105" t="s">
        <v>97</v>
      </c>
      <c r="E105"/>
      <c r="F105">
        <v>12</v>
      </c>
      <c r="G105">
        <v>3</v>
      </c>
      <c r="H105">
        <v>15</v>
      </c>
      <c r="I105">
        <v>22</v>
      </c>
      <c r="J105">
        <v>26</v>
      </c>
    </row>
    <row r="106" spans="1:10" ht="15" x14ac:dyDescent="0.25">
      <c r="A106" t="s">
        <v>276</v>
      </c>
      <c r="B106" t="s">
        <v>484</v>
      </c>
      <c r="C106" t="s">
        <v>3</v>
      </c>
      <c r="D106" t="s">
        <v>97</v>
      </c>
      <c r="E106"/>
      <c r="F106"/>
      <c r="G106"/>
      <c r="H106"/>
      <c r="I106">
        <v>5</v>
      </c>
      <c r="J106">
        <v>27</v>
      </c>
    </row>
    <row r="107" spans="1:10" ht="15" x14ac:dyDescent="0.25">
      <c r="A107" t="s">
        <v>276</v>
      </c>
      <c r="B107" t="s">
        <v>485</v>
      </c>
      <c r="C107" t="s">
        <v>3</v>
      </c>
      <c r="D107" t="s">
        <v>97</v>
      </c>
      <c r="E107"/>
      <c r="F107"/>
      <c r="G107"/>
      <c r="H107"/>
      <c r="I107"/>
      <c r="J107">
        <v>28</v>
      </c>
    </row>
    <row r="108" spans="1:10" ht="15" x14ac:dyDescent="0.25">
      <c r="A108" t="s">
        <v>276</v>
      </c>
      <c r="B108" t="s">
        <v>486</v>
      </c>
      <c r="C108" t="s">
        <v>3</v>
      </c>
      <c r="D108" t="s">
        <v>97</v>
      </c>
      <c r="E108"/>
      <c r="F108">
        <v>16</v>
      </c>
      <c r="G108">
        <v>3</v>
      </c>
      <c r="H108">
        <v>19</v>
      </c>
      <c r="I108">
        <v>33</v>
      </c>
      <c r="J108">
        <v>29</v>
      </c>
    </row>
    <row r="109" spans="1:10" ht="15" x14ac:dyDescent="0.25">
      <c r="A109" t="s">
        <v>276</v>
      </c>
      <c r="B109" t="s">
        <v>487</v>
      </c>
      <c r="C109" t="s">
        <v>3</v>
      </c>
      <c r="D109" t="s">
        <v>97</v>
      </c>
      <c r="E109"/>
      <c r="F109"/>
      <c r="G109"/>
      <c r="H109"/>
      <c r="I109"/>
      <c r="J109">
        <v>30</v>
      </c>
    </row>
    <row r="110" spans="1:10" ht="15" x14ac:dyDescent="0.25">
      <c r="A110" t="s">
        <v>276</v>
      </c>
      <c r="B110" t="s">
        <v>488</v>
      </c>
      <c r="C110" t="s">
        <v>3</v>
      </c>
      <c r="D110" t="s">
        <v>97</v>
      </c>
      <c r="E110"/>
      <c r="F110"/>
      <c r="G110"/>
      <c r="H110"/>
      <c r="I110"/>
      <c r="J110">
        <v>31</v>
      </c>
    </row>
    <row r="111" spans="1:10" ht="15" x14ac:dyDescent="0.25">
      <c r="A111" t="s">
        <v>276</v>
      </c>
      <c r="B111" t="s">
        <v>489</v>
      </c>
      <c r="C111" t="s">
        <v>3</v>
      </c>
      <c r="D111" t="s">
        <v>97</v>
      </c>
      <c r="E111"/>
      <c r="F111">
        <v>48</v>
      </c>
      <c r="G111">
        <v>10</v>
      </c>
      <c r="H111">
        <v>58</v>
      </c>
      <c r="I111">
        <v>54</v>
      </c>
      <c r="J111">
        <v>32</v>
      </c>
    </row>
    <row r="112" spans="1:10" ht="15" x14ac:dyDescent="0.25">
      <c r="A112" t="s">
        <v>276</v>
      </c>
      <c r="B112" t="s">
        <v>490</v>
      </c>
      <c r="C112" t="s">
        <v>3</v>
      </c>
      <c r="D112" t="s">
        <v>97</v>
      </c>
      <c r="E112"/>
      <c r="F112">
        <v>48</v>
      </c>
      <c r="G112">
        <v>4</v>
      </c>
      <c r="H112">
        <v>52</v>
      </c>
      <c r="I112">
        <v>30</v>
      </c>
      <c r="J112">
        <v>33</v>
      </c>
    </row>
    <row r="113" spans="1:10" ht="15" x14ac:dyDescent="0.25">
      <c r="A113" t="s">
        <v>276</v>
      </c>
      <c r="B113" t="s">
        <v>491</v>
      </c>
      <c r="C113" t="s">
        <v>3</v>
      </c>
      <c r="D113" t="s">
        <v>97</v>
      </c>
      <c r="E113">
        <v>1</v>
      </c>
      <c r="F113">
        <v>0.60399999999999998</v>
      </c>
      <c r="G113">
        <v>0.95199999999999996</v>
      </c>
      <c r="H113">
        <v>0.66700000000000004</v>
      </c>
      <c r="I113">
        <v>0.66700000000000004</v>
      </c>
      <c r="J113">
        <v>34</v>
      </c>
    </row>
    <row r="114" spans="1:10" ht="15" x14ac:dyDescent="0.25">
      <c r="A114" t="s">
        <v>276</v>
      </c>
      <c r="B114" t="s">
        <v>492</v>
      </c>
      <c r="C114" t="s">
        <v>3</v>
      </c>
      <c r="D114" t="s">
        <v>97</v>
      </c>
      <c r="E114">
        <v>1</v>
      </c>
      <c r="F114">
        <v>0.71199999999999997</v>
      </c>
      <c r="G114">
        <v>0.93300000000000005</v>
      </c>
      <c r="H114">
        <v>0.74199999999999999</v>
      </c>
      <c r="I114">
        <v>0.67300000000000004</v>
      </c>
      <c r="J114">
        <v>35</v>
      </c>
    </row>
    <row r="115" spans="1:10" ht="15" x14ac:dyDescent="0.25">
      <c r="A115" t="s">
        <v>276</v>
      </c>
      <c r="B115" t="s">
        <v>178</v>
      </c>
      <c r="C115" t="s">
        <v>3</v>
      </c>
      <c r="D115" t="s">
        <v>97</v>
      </c>
      <c r="E115">
        <v>7194</v>
      </c>
      <c r="F115">
        <v>9815</v>
      </c>
      <c r="G115">
        <v>10502</v>
      </c>
      <c r="H115">
        <v>9838</v>
      </c>
      <c r="I115">
        <v>10345</v>
      </c>
      <c r="J115">
        <v>36</v>
      </c>
    </row>
    <row r="116" spans="1:10" ht="15" x14ac:dyDescent="0.25">
      <c r="A116" t="s">
        <v>276</v>
      </c>
      <c r="B116" t="s">
        <v>493</v>
      </c>
      <c r="C116" t="s">
        <v>3</v>
      </c>
      <c r="D116" t="s">
        <v>97</v>
      </c>
      <c r="E116"/>
      <c r="F116"/>
      <c r="G116">
        <v>1</v>
      </c>
      <c r="H116"/>
      <c r="I116"/>
      <c r="J116">
        <v>39</v>
      </c>
    </row>
    <row r="117" spans="1:10" ht="15" x14ac:dyDescent="0.25">
      <c r="A117" t="s">
        <v>276</v>
      </c>
      <c r="B117" t="s">
        <v>494</v>
      </c>
      <c r="C117" t="s">
        <v>3</v>
      </c>
      <c r="D117" t="s">
        <v>97</v>
      </c>
      <c r="E117"/>
      <c r="F117"/>
      <c r="G117">
        <v>1</v>
      </c>
      <c r="H117">
        <v>1</v>
      </c>
      <c r="I117">
        <v>1</v>
      </c>
      <c r="J117">
        <v>40</v>
      </c>
    </row>
    <row r="118" spans="1:10" ht="15" x14ac:dyDescent="0.25">
      <c r="A118" t="s">
        <v>276</v>
      </c>
      <c r="B118" t="s">
        <v>495</v>
      </c>
      <c r="C118" t="s">
        <v>3</v>
      </c>
      <c r="D118" t="s">
        <v>97</v>
      </c>
      <c r="E118"/>
      <c r="F118"/>
      <c r="G118">
        <v>1</v>
      </c>
      <c r="H118">
        <v>1</v>
      </c>
      <c r="I118">
        <v>1</v>
      </c>
      <c r="J118">
        <v>41</v>
      </c>
    </row>
    <row r="119" spans="1:10" ht="15" x14ac:dyDescent="0.25">
      <c r="A119" t="s">
        <v>277</v>
      </c>
      <c r="B119" t="s">
        <v>458</v>
      </c>
      <c r="C119" t="s">
        <v>3</v>
      </c>
      <c r="D119" t="s">
        <v>98</v>
      </c>
      <c r="E119"/>
      <c r="F119"/>
      <c r="G119"/>
      <c r="H119"/>
      <c r="I119"/>
      <c r="J119">
        <v>1</v>
      </c>
    </row>
    <row r="120" spans="1:10" ht="15" x14ac:dyDescent="0.25">
      <c r="A120" t="s">
        <v>277</v>
      </c>
      <c r="B120" t="s">
        <v>459</v>
      </c>
      <c r="C120" t="s">
        <v>3</v>
      </c>
      <c r="D120" t="s">
        <v>98</v>
      </c>
      <c r="E120"/>
      <c r="F120"/>
      <c r="G120"/>
      <c r="H120"/>
      <c r="I120"/>
      <c r="J120">
        <v>2</v>
      </c>
    </row>
    <row r="121" spans="1:10" ht="15" x14ac:dyDescent="0.25">
      <c r="A121" t="s">
        <v>277</v>
      </c>
      <c r="B121" t="s">
        <v>460</v>
      </c>
      <c r="C121" t="s">
        <v>3</v>
      </c>
      <c r="D121" t="s">
        <v>98</v>
      </c>
      <c r="E121"/>
      <c r="F121"/>
      <c r="G121"/>
      <c r="H121"/>
      <c r="I121"/>
      <c r="J121">
        <v>3</v>
      </c>
    </row>
    <row r="122" spans="1:10" ht="15" x14ac:dyDescent="0.25">
      <c r="A122" t="s">
        <v>277</v>
      </c>
      <c r="B122" t="s">
        <v>461</v>
      </c>
      <c r="C122" t="s">
        <v>3</v>
      </c>
      <c r="D122" t="s">
        <v>98</v>
      </c>
      <c r="E122"/>
      <c r="F122"/>
      <c r="G122"/>
      <c r="H122"/>
      <c r="I122"/>
      <c r="J122">
        <v>4</v>
      </c>
    </row>
    <row r="123" spans="1:10" ht="15" x14ac:dyDescent="0.25">
      <c r="A123" t="s">
        <v>277</v>
      </c>
      <c r="B123" t="s">
        <v>462</v>
      </c>
      <c r="C123" t="s">
        <v>3</v>
      </c>
      <c r="D123" t="s">
        <v>98</v>
      </c>
      <c r="E123"/>
      <c r="F123"/>
      <c r="G123"/>
      <c r="H123"/>
      <c r="I123"/>
      <c r="J123">
        <v>5</v>
      </c>
    </row>
    <row r="124" spans="1:10" ht="15" x14ac:dyDescent="0.25">
      <c r="A124" t="s">
        <v>277</v>
      </c>
      <c r="B124" t="s">
        <v>463</v>
      </c>
      <c r="C124" t="s">
        <v>3</v>
      </c>
      <c r="D124" t="s">
        <v>98</v>
      </c>
      <c r="E124"/>
      <c r="F124"/>
      <c r="G124"/>
      <c r="H124"/>
      <c r="I124"/>
      <c r="J124">
        <v>6</v>
      </c>
    </row>
    <row r="125" spans="1:10" ht="15" x14ac:dyDescent="0.25">
      <c r="A125" t="s">
        <v>277</v>
      </c>
      <c r="B125" t="s">
        <v>464</v>
      </c>
      <c r="C125" t="s">
        <v>3</v>
      </c>
      <c r="D125" t="s">
        <v>98</v>
      </c>
      <c r="E125"/>
      <c r="F125"/>
      <c r="G125"/>
      <c r="H125"/>
      <c r="I125"/>
      <c r="J125">
        <v>7</v>
      </c>
    </row>
    <row r="126" spans="1:10" ht="15" x14ac:dyDescent="0.25">
      <c r="A126" t="s">
        <v>277</v>
      </c>
      <c r="B126" t="s">
        <v>465</v>
      </c>
      <c r="C126" t="s">
        <v>3</v>
      </c>
      <c r="D126" t="s">
        <v>98</v>
      </c>
      <c r="E126"/>
      <c r="F126"/>
      <c r="G126"/>
      <c r="H126"/>
      <c r="I126"/>
      <c r="J126">
        <v>8</v>
      </c>
    </row>
    <row r="127" spans="1:10" ht="15" x14ac:dyDescent="0.25">
      <c r="A127" t="s">
        <v>277</v>
      </c>
      <c r="B127" t="s">
        <v>466</v>
      </c>
      <c r="C127" t="s">
        <v>3</v>
      </c>
      <c r="D127" t="s">
        <v>98</v>
      </c>
      <c r="E127"/>
      <c r="F127"/>
      <c r="G127"/>
      <c r="H127"/>
      <c r="I127"/>
      <c r="J127">
        <v>9</v>
      </c>
    </row>
    <row r="128" spans="1:10" ht="15" x14ac:dyDescent="0.25">
      <c r="A128" t="s">
        <v>277</v>
      </c>
      <c r="B128" t="s">
        <v>467</v>
      </c>
      <c r="C128" t="s">
        <v>3</v>
      </c>
      <c r="D128" t="s">
        <v>98</v>
      </c>
      <c r="E128"/>
      <c r="F128"/>
      <c r="G128"/>
      <c r="H128"/>
      <c r="I128"/>
      <c r="J128">
        <v>10</v>
      </c>
    </row>
    <row r="129" spans="1:10" ht="15" x14ac:dyDescent="0.25">
      <c r="A129" t="s">
        <v>277</v>
      </c>
      <c r="B129" t="s">
        <v>468</v>
      </c>
      <c r="C129" t="s">
        <v>3</v>
      </c>
      <c r="D129" t="s">
        <v>98</v>
      </c>
      <c r="E129"/>
      <c r="F129"/>
      <c r="G129"/>
      <c r="H129"/>
      <c r="I129"/>
      <c r="J129">
        <v>11</v>
      </c>
    </row>
    <row r="130" spans="1:10" ht="15" x14ac:dyDescent="0.25">
      <c r="A130" t="s">
        <v>277</v>
      </c>
      <c r="B130" t="s">
        <v>469</v>
      </c>
      <c r="C130" t="s">
        <v>3</v>
      </c>
      <c r="D130" t="s">
        <v>98</v>
      </c>
      <c r="E130"/>
      <c r="F130"/>
      <c r="G130"/>
      <c r="H130"/>
      <c r="I130"/>
      <c r="J130">
        <v>12</v>
      </c>
    </row>
    <row r="131" spans="1:10" ht="15" x14ac:dyDescent="0.25">
      <c r="A131" t="s">
        <v>277</v>
      </c>
      <c r="B131" t="s">
        <v>470</v>
      </c>
      <c r="C131" t="s">
        <v>3</v>
      </c>
      <c r="D131" t="s">
        <v>98</v>
      </c>
      <c r="E131"/>
      <c r="F131"/>
      <c r="G131"/>
      <c r="H131"/>
      <c r="I131"/>
      <c r="J131">
        <v>13</v>
      </c>
    </row>
    <row r="132" spans="1:10" ht="15" x14ac:dyDescent="0.25">
      <c r="A132" t="s">
        <v>277</v>
      </c>
      <c r="B132" t="s">
        <v>471</v>
      </c>
      <c r="C132" t="s">
        <v>3</v>
      </c>
      <c r="D132" t="s">
        <v>98</v>
      </c>
      <c r="E132"/>
      <c r="F132"/>
      <c r="G132"/>
      <c r="H132"/>
      <c r="I132"/>
      <c r="J132">
        <v>14</v>
      </c>
    </row>
    <row r="133" spans="1:10" ht="15" x14ac:dyDescent="0.25">
      <c r="A133" t="s">
        <v>277</v>
      </c>
      <c r="B133" t="s">
        <v>472</v>
      </c>
      <c r="C133" t="s">
        <v>3</v>
      </c>
      <c r="D133" t="s">
        <v>98</v>
      </c>
      <c r="E133"/>
      <c r="F133"/>
      <c r="G133"/>
      <c r="H133"/>
      <c r="I133"/>
      <c r="J133">
        <v>15</v>
      </c>
    </row>
    <row r="134" spans="1:10" ht="15" x14ac:dyDescent="0.25">
      <c r="A134" t="s">
        <v>277</v>
      </c>
      <c r="B134" t="s">
        <v>473</v>
      </c>
      <c r="C134" t="s">
        <v>3</v>
      </c>
      <c r="D134" t="s">
        <v>98</v>
      </c>
      <c r="E134"/>
      <c r="F134"/>
      <c r="G134"/>
      <c r="H134"/>
      <c r="I134"/>
      <c r="J134">
        <v>16</v>
      </c>
    </row>
    <row r="135" spans="1:10" ht="15" x14ac:dyDescent="0.25">
      <c r="A135" t="s">
        <v>277</v>
      </c>
      <c r="B135" t="s">
        <v>474</v>
      </c>
      <c r="C135" t="s">
        <v>3</v>
      </c>
      <c r="D135" t="s">
        <v>98</v>
      </c>
      <c r="E135"/>
      <c r="F135"/>
      <c r="G135"/>
      <c r="H135"/>
      <c r="I135"/>
      <c r="J135">
        <v>17</v>
      </c>
    </row>
    <row r="136" spans="1:10" ht="15" x14ac:dyDescent="0.25">
      <c r="A136" t="s">
        <v>277</v>
      </c>
      <c r="B136" t="s">
        <v>475</v>
      </c>
      <c r="C136" t="s">
        <v>3</v>
      </c>
      <c r="D136" t="s">
        <v>98</v>
      </c>
      <c r="E136"/>
      <c r="F136"/>
      <c r="G136"/>
      <c r="H136"/>
      <c r="I136"/>
      <c r="J136">
        <v>18</v>
      </c>
    </row>
    <row r="137" spans="1:10" ht="15" x14ac:dyDescent="0.25">
      <c r="A137" t="s">
        <v>277</v>
      </c>
      <c r="B137" t="s">
        <v>476</v>
      </c>
      <c r="C137" t="s">
        <v>3</v>
      </c>
      <c r="D137" t="s">
        <v>98</v>
      </c>
      <c r="E137"/>
      <c r="F137"/>
      <c r="G137"/>
      <c r="H137"/>
      <c r="I137"/>
      <c r="J137">
        <v>19</v>
      </c>
    </row>
    <row r="138" spans="1:10" ht="15" x14ac:dyDescent="0.25">
      <c r="A138" t="s">
        <v>277</v>
      </c>
      <c r="B138" t="s">
        <v>477</v>
      </c>
      <c r="C138" t="s">
        <v>3</v>
      </c>
      <c r="D138" t="s">
        <v>98</v>
      </c>
      <c r="E138"/>
      <c r="F138"/>
      <c r="G138"/>
      <c r="H138"/>
      <c r="I138"/>
      <c r="J138">
        <v>20</v>
      </c>
    </row>
    <row r="139" spans="1:10" ht="15" x14ac:dyDescent="0.25">
      <c r="A139" t="s">
        <v>277</v>
      </c>
      <c r="B139" t="s">
        <v>478</v>
      </c>
      <c r="C139" t="s">
        <v>3</v>
      </c>
      <c r="D139" t="s">
        <v>98</v>
      </c>
      <c r="E139"/>
      <c r="F139"/>
      <c r="G139"/>
      <c r="H139"/>
      <c r="I139"/>
      <c r="J139">
        <v>21</v>
      </c>
    </row>
    <row r="140" spans="1:10" ht="15" x14ac:dyDescent="0.25">
      <c r="A140" t="s">
        <v>277</v>
      </c>
      <c r="B140" t="s">
        <v>479</v>
      </c>
      <c r="C140" t="s">
        <v>3</v>
      </c>
      <c r="D140" t="s">
        <v>98</v>
      </c>
      <c r="E140"/>
      <c r="F140"/>
      <c r="G140"/>
      <c r="H140"/>
      <c r="I140"/>
      <c r="J140">
        <v>22</v>
      </c>
    </row>
    <row r="141" spans="1:10" ht="15" x14ac:dyDescent="0.25">
      <c r="A141" t="s">
        <v>277</v>
      </c>
      <c r="B141" t="s">
        <v>480</v>
      </c>
      <c r="C141" t="s">
        <v>3</v>
      </c>
      <c r="D141" t="s">
        <v>98</v>
      </c>
      <c r="E141"/>
      <c r="F141"/>
      <c r="G141"/>
      <c r="H141"/>
      <c r="I141"/>
      <c r="J141">
        <v>23</v>
      </c>
    </row>
    <row r="142" spans="1:10" ht="15" x14ac:dyDescent="0.25">
      <c r="A142" t="s">
        <v>277</v>
      </c>
      <c r="B142" t="s">
        <v>481</v>
      </c>
      <c r="C142" t="s">
        <v>3</v>
      </c>
      <c r="D142" t="s">
        <v>98</v>
      </c>
      <c r="E142"/>
      <c r="F142"/>
      <c r="G142"/>
      <c r="H142"/>
      <c r="I142"/>
      <c r="J142">
        <v>24</v>
      </c>
    </row>
    <row r="143" spans="1:10" ht="15" x14ac:dyDescent="0.25">
      <c r="A143" t="s">
        <v>277</v>
      </c>
      <c r="B143" t="s">
        <v>482</v>
      </c>
      <c r="C143" t="s">
        <v>3</v>
      </c>
      <c r="D143" t="s">
        <v>98</v>
      </c>
      <c r="E143"/>
      <c r="F143"/>
      <c r="G143"/>
      <c r="H143"/>
      <c r="I143"/>
      <c r="J143">
        <v>25</v>
      </c>
    </row>
    <row r="144" spans="1:10" ht="15" x14ac:dyDescent="0.25">
      <c r="A144" t="s">
        <v>277</v>
      </c>
      <c r="B144" t="s">
        <v>483</v>
      </c>
      <c r="C144" t="s">
        <v>3</v>
      </c>
      <c r="D144" t="s">
        <v>98</v>
      </c>
      <c r="E144"/>
      <c r="F144"/>
      <c r="G144"/>
      <c r="H144"/>
      <c r="I144"/>
      <c r="J144">
        <v>26</v>
      </c>
    </row>
    <row r="145" spans="1:10" ht="15" x14ac:dyDescent="0.25">
      <c r="A145" t="s">
        <v>277</v>
      </c>
      <c r="B145" t="s">
        <v>484</v>
      </c>
      <c r="C145" t="s">
        <v>3</v>
      </c>
      <c r="D145" t="s">
        <v>98</v>
      </c>
      <c r="E145"/>
      <c r="F145"/>
      <c r="G145"/>
      <c r="H145"/>
      <c r="I145"/>
      <c r="J145">
        <v>27</v>
      </c>
    </row>
    <row r="146" spans="1:10" ht="15" x14ac:dyDescent="0.25">
      <c r="A146" t="s">
        <v>277</v>
      </c>
      <c r="B146" t="s">
        <v>485</v>
      </c>
      <c r="C146" t="s">
        <v>3</v>
      </c>
      <c r="D146" t="s">
        <v>98</v>
      </c>
      <c r="E146"/>
      <c r="F146"/>
      <c r="G146"/>
      <c r="H146"/>
      <c r="I146"/>
      <c r="J146">
        <v>28</v>
      </c>
    </row>
    <row r="147" spans="1:10" ht="15" x14ac:dyDescent="0.25">
      <c r="A147" t="s">
        <v>277</v>
      </c>
      <c r="B147" t="s">
        <v>486</v>
      </c>
      <c r="C147" t="s">
        <v>3</v>
      </c>
      <c r="D147" t="s">
        <v>98</v>
      </c>
      <c r="E147"/>
      <c r="F147"/>
      <c r="G147"/>
      <c r="H147"/>
      <c r="I147"/>
      <c r="J147">
        <v>29</v>
      </c>
    </row>
    <row r="148" spans="1:10" ht="15" x14ac:dyDescent="0.25">
      <c r="A148" t="s">
        <v>277</v>
      </c>
      <c r="B148" t="s">
        <v>487</v>
      </c>
      <c r="C148" t="s">
        <v>3</v>
      </c>
      <c r="D148" t="s">
        <v>98</v>
      </c>
      <c r="E148"/>
      <c r="F148"/>
      <c r="G148"/>
      <c r="H148"/>
      <c r="I148"/>
      <c r="J148">
        <v>30</v>
      </c>
    </row>
    <row r="149" spans="1:10" ht="15" x14ac:dyDescent="0.25">
      <c r="A149" t="s">
        <v>277</v>
      </c>
      <c r="B149" t="s">
        <v>488</v>
      </c>
      <c r="C149" t="s">
        <v>3</v>
      </c>
      <c r="D149" t="s">
        <v>98</v>
      </c>
      <c r="E149"/>
      <c r="F149"/>
      <c r="G149"/>
      <c r="H149"/>
      <c r="I149"/>
      <c r="J149">
        <v>31</v>
      </c>
    </row>
    <row r="150" spans="1:10" ht="15" x14ac:dyDescent="0.25">
      <c r="A150" t="s">
        <v>277</v>
      </c>
      <c r="B150" t="s">
        <v>489</v>
      </c>
      <c r="C150" t="s">
        <v>3</v>
      </c>
      <c r="D150" t="s">
        <v>98</v>
      </c>
      <c r="E150"/>
      <c r="F150"/>
      <c r="G150"/>
      <c r="H150"/>
      <c r="I150"/>
      <c r="J150">
        <v>32</v>
      </c>
    </row>
    <row r="151" spans="1:10" ht="15" x14ac:dyDescent="0.25">
      <c r="A151" t="s">
        <v>277</v>
      </c>
      <c r="B151" t="s">
        <v>490</v>
      </c>
      <c r="C151" t="s">
        <v>3</v>
      </c>
      <c r="D151" t="s">
        <v>98</v>
      </c>
      <c r="E151"/>
      <c r="F151"/>
      <c r="G151"/>
      <c r="H151"/>
      <c r="I151"/>
      <c r="J151">
        <v>33</v>
      </c>
    </row>
    <row r="152" spans="1:10" ht="15" x14ac:dyDescent="0.25">
      <c r="A152" t="s">
        <v>277</v>
      </c>
      <c r="B152" t="s">
        <v>491</v>
      </c>
      <c r="C152" t="s">
        <v>3</v>
      </c>
      <c r="D152" t="s">
        <v>98</v>
      </c>
      <c r="E152"/>
      <c r="F152"/>
      <c r="G152"/>
      <c r="H152"/>
      <c r="I152"/>
      <c r="J152">
        <v>34</v>
      </c>
    </row>
    <row r="153" spans="1:10" ht="15" x14ac:dyDescent="0.25">
      <c r="A153" t="s">
        <v>277</v>
      </c>
      <c r="B153" t="s">
        <v>492</v>
      </c>
      <c r="C153" t="s">
        <v>3</v>
      </c>
      <c r="D153" t="s">
        <v>98</v>
      </c>
      <c r="E153"/>
      <c r="F153"/>
      <c r="G153"/>
      <c r="H153"/>
      <c r="I153"/>
      <c r="J153">
        <v>35</v>
      </c>
    </row>
    <row r="154" spans="1:10" ht="15" x14ac:dyDescent="0.25">
      <c r="A154" t="s">
        <v>277</v>
      </c>
      <c r="B154" t="s">
        <v>178</v>
      </c>
      <c r="C154" t="s">
        <v>3</v>
      </c>
      <c r="D154" t="s">
        <v>98</v>
      </c>
      <c r="E154"/>
      <c r="F154"/>
      <c r="G154"/>
      <c r="H154"/>
      <c r="I154"/>
      <c r="J154">
        <v>36</v>
      </c>
    </row>
    <row r="155" spans="1:10" ht="15" x14ac:dyDescent="0.25">
      <c r="A155" t="s">
        <v>277</v>
      </c>
      <c r="B155" t="s">
        <v>493</v>
      </c>
      <c r="C155" t="s">
        <v>3</v>
      </c>
      <c r="D155" t="s">
        <v>98</v>
      </c>
      <c r="E155"/>
      <c r="F155"/>
      <c r="G155"/>
      <c r="H155"/>
      <c r="I155"/>
      <c r="J155">
        <v>39</v>
      </c>
    </row>
    <row r="156" spans="1:10" ht="15" x14ac:dyDescent="0.25">
      <c r="A156" t="s">
        <v>277</v>
      </c>
      <c r="B156" t="s">
        <v>494</v>
      </c>
      <c r="C156" t="s">
        <v>3</v>
      </c>
      <c r="D156" t="s">
        <v>98</v>
      </c>
      <c r="E156"/>
      <c r="F156"/>
      <c r="G156"/>
      <c r="H156"/>
      <c r="I156"/>
      <c r="J156">
        <v>40</v>
      </c>
    </row>
    <row r="157" spans="1:10" ht="15" x14ac:dyDescent="0.25">
      <c r="A157" t="s">
        <v>277</v>
      </c>
      <c r="B157" t="s">
        <v>495</v>
      </c>
      <c r="C157" t="s">
        <v>3</v>
      </c>
      <c r="D157" t="s">
        <v>98</v>
      </c>
      <c r="E157"/>
      <c r="F157"/>
      <c r="G157"/>
      <c r="H157"/>
      <c r="I157"/>
      <c r="J157">
        <v>41</v>
      </c>
    </row>
    <row r="158" spans="1:10" ht="15" x14ac:dyDescent="0.25">
      <c r="A158" t="s">
        <v>280</v>
      </c>
      <c r="B158" t="s">
        <v>458</v>
      </c>
      <c r="C158" t="s">
        <v>4</v>
      </c>
      <c r="D158" t="s">
        <v>99</v>
      </c>
      <c r="E158">
        <v>110</v>
      </c>
      <c r="F158">
        <v>37</v>
      </c>
      <c r="G158"/>
      <c r="H158">
        <v>147</v>
      </c>
      <c r="I158">
        <v>245</v>
      </c>
      <c r="J158">
        <v>1</v>
      </c>
    </row>
    <row r="159" spans="1:10" ht="15" x14ac:dyDescent="0.25">
      <c r="A159" t="s">
        <v>280</v>
      </c>
      <c r="B159" t="s">
        <v>459</v>
      </c>
      <c r="C159" t="s">
        <v>4</v>
      </c>
      <c r="D159" t="s">
        <v>99</v>
      </c>
      <c r="E159">
        <v>117</v>
      </c>
      <c r="F159">
        <v>58</v>
      </c>
      <c r="G159">
        <v>1</v>
      </c>
      <c r="H159">
        <v>176</v>
      </c>
      <c r="I159">
        <v>204</v>
      </c>
      <c r="J159">
        <v>2</v>
      </c>
    </row>
    <row r="160" spans="1:10" ht="15" x14ac:dyDescent="0.25">
      <c r="A160" t="s">
        <v>280</v>
      </c>
      <c r="B160" t="s">
        <v>460</v>
      </c>
      <c r="C160" t="s">
        <v>4</v>
      </c>
      <c r="D160" t="s">
        <v>99</v>
      </c>
      <c r="E160">
        <v>30</v>
      </c>
      <c r="F160">
        <v>17</v>
      </c>
      <c r="G160"/>
      <c r="H160"/>
      <c r="I160">
        <v>1</v>
      </c>
      <c r="J160">
        <v>3</v>
      </c>
    </row>
    <row r="161" spans="1:10" ht="15" x14ac:dyDescent="0.25">
      <c r="A161" t="s">
        <v>280</v>
      </c>
      <c r="B161" t="s">
        <v>461</v>
      </c>
      <c r="C161" t="s">
        <v>4</v>
      </c>
      <c r="D161" t="s">
        <v>99</v>
      </c>
      <c r="E161">
        <v>71</v>
      </c>
      <c r="F161">
        <v>30</v>
      </c>
      <c r="G161">
        <v>1</v>
      </c>
      <c r="H161">
        <v>102</v>
      </c>
      <c r="I161">
        <v>116</v>
      </c>
      <c r="J161">
        <v>4</v>
      </c>
    </row>
    <row r="162" spans="1:10" ht="15" x14ac:dyDescent="0.25">
      <c r="A162" t="s">
        <v>280</v>
      </c>
      <c r="B162" t="s">
        <v>462</v>
      </c>
      <c r="C162" t="s">
        <v>4</v>
      </c>
      <c r="D162" t="s">
        <v>99</v>
      </c>
      <c r="E162">
        <v>40</v>
      </c>
      <c r="F162">
        <v>26</v>
      </c>
      <c r="G162"/>
      <c r="H162">
        <v>66</v>
      </c>
      <c r="I162">
        <v>83</v>
      </c>
      <c r="J162">
        <v>5</v>
      </c>
    </row>
    <row r="163" spans="1:10" ht="15" x14ac:dyDescent="0.25">
      <c r="A163" t="s">
        <v>280</v>
      </c>
      <c r="B163" t="s">
        <v>463</v>
      </c>
      <c r="C163" t="s">
        <v>4</v>
      </c>
      <c r="D163" t="s">
        <v>99</v>
      </c>
      <c r="E163">
        <v>2</v>
      </c>
      <c r="F163">
        <v>1</v>
      </c>
      <c r="G163"/>
      <c r="H163">
        <v>3</v>
      </c>
      <c r="I163">
        <v>10</v>
      </c>
      <c r="J163">
        <v>6</v>
      </c>
    </row>
    <row r="164" spans="1:10" ht="15" x14ac:dyDescent="0.25">
      <c r="A164" t="s">
        <v>280</v>
      </c>
      <c r="B164" t="s">
        <v>464</v>
      </c>
      <c r="C164" t="s">
        <v>4</v>
      </c>
      <c r="D164" t="s">
        <v>99</v>
      </c>
      <c r="E164"/>
      <c r="F164"/>
      <c r="G164"/>
      <c r="H164"/>
      <c r="I164">
        <v>2</v>
      </c>
      <c r="J164">
        <v>7</v>
      </c>
    </row>
    <row r="165" spans="1:10" ht="15" x14ac:dyDescent="0.25">
      <c r="A165" t="s">
        <v>280</v>
      </c>
      <c r="B165" t="s">
        <v>465</v>
      </c>
      <c r="C165" t="s">
        <v>4</v>
      </c>
      <c r="D165" t="s">
        <v>99</v>
      </c>
      <c r="E165"/>
      <c r="F165"/>
      <c r="G165"/>
      <c r="H165"/>
      <c r="I165"/>
      <c r="J165">
        <v>8</v>
      </c>
    </row>
    <row r="166" spans="1:10" ht="15" x14ac:dyDescent="0.25">
      <c r="A166" t="s">
        <v>280</v>
      </c>
      <c r="B166" t="s">
        <v>466</v>
      </c>
      <c r="C166" t="s">
        <v>4</v>
      </c>
      <c r="D166" t="s">
        <v>99</v>
      </c>
      <c r="E166">
        <v>4</v>
      </c>
      <c r="F166">
        <v>2</v>
      </c>
      <c r="G166"/>
      <c r="H166">
        <v>6</v>
      </c>
      <c r="I166">
        <v>4</v>
      </c>
      <c r="J166">
        <v>9</v>
      </c>
    </row>
    <row r="167" spans="1:10" ht="15" x14ac:dyDescent="0.25">
      <c r="A167" t="s">
        <v>280</v>
      </c>
      <c r="B167" t="s">
        <v>467</v>
      </c>
      <c r="C167" t="s">
        <v>4</v>
      </c>
      <c r="D167" t="s">
        <v>99</v>
      </c>
      <c r="E167"/>
      <c r="F167"/>
      <c r="G167"/>
      <c r="H167"/>
      <c r="I167"/>
      <c r="J167">
        <v>10</v>
      </c>
    </row>
    <row r="168" spans="1:10" ht="15" x14ac:dyDescent="0.25">
      <c r="A168" t="s">
        <v>280</v>
      </c>
      <c r="B168" t="s">
        <v>468</v>
      </c>
      <c r="C168" t="s">
        <v>4</v>
      </c>
      <c r="D168" t="s">
        <v>99</v>
      </c>
      <c r="E168">
        <v>102</v>
      </c>
      <c r="F168">
        <v>54</v>
      </c>
      <c r="G168">
        <v>1</v>
      </c>
      <c r="H168">
        <v>157</v>
      </c>
      <c r="I168">
        <v>183</v>
      </c>
      <c r="J168">
        <v>11</v>
      </c>
    </row>
    <row r="169" spans="1:10" ht="15" x14ac:dyDescent="0.25">
      <c r="A169" t="s">
        <v>280</v>
      </c>
      <c r="B169" t="s">
        <v>469</v>
      </c>
      <c r="C169" t="s">
        <v>4</v>
      </c>
      <c r="D169" t="s">
        <v>99</v>
      </c>
      <c r="E169"/>
      <c r="F169"/>
      <c r="G169"/>
      <c r="H169"/>
      <c r="I169">
        <v>1</v>
      </c>
      <c r="J169">
        <v>12</v>
      </c>
    </row>
    <row r="170" spans="1:10" ht="15" x14ac:dyDescent="0.25">
      <c r="A170" t="s">
        <v>280</v>
      </c>
      <c r="B170" t="s">
        <v>470</v>
      </c>
      <c r="C170" t="s">
        <v>4</v>
      </c>
      <c r="D170" t="s">
        <v>99</v>
      </c>
      <c r="E170">
        <v>2</v>
      </c>
      <c r="F170">
        <v>4</v>
      </c>
      <c r="G170"/>
      <c r="H170">
        <v>6</v>
      </c>
      <c r="I170">
        <v>5</v>
      </c>
      <c r="J170">
        <v>13</v>
      </c>
    </row>
    <row r="171" spans="1:10" ht="15" x14ac:dyDescent="0.25">
      <c r="A171" t="s">
        <v>280</v>
      </c>
      <c r="B171" t="s">
        <v>471</v>
      </c>
      <c r="C171" t="s">
        <v>4</v>
      </c>
      <c r="D171" t="s">
        <v>99</v>
      </c>
      <c r="E171">
        <v>15</v>
      </c>
      <c r="F171">
        <v>5</v>
      </c>
      <c r="G171"/>
      <c r="H171">
        <v>20</v>
      </c>
      <c r="I171">
        <v>26</v>
      </c>
      <c r="J171">
        <v>14</v>
      </c>
    </row>
    <row r="172" spans="1:10" ht="15" x14ac:dyDescent="0.25">
      <c r="A172" t="s">
        <v>280</v>
      </c>
      <c r="B172" t="s">
        <v>472</v>
      </c>
      <c r="C172" t="s">
        <v>4</v>
      </c>
      <c r="D172" t="s">
        <v>99</v>
      </c>
      <c r="E172"/>
      <c r="F172"/>
      <c r="G172"/>
      <c r="H172"/>
      <c r="I172"/>
      <c r="J172">
        <v>15</v>
      </c>
    </row>
    <row r="173" spans="1:10" ht="15" x14ac:dyDescent="0.25">
      <c r="A173" t="s">
        <v>280</v>
      </c>
      <c r="B173" t="s">
        <v>473</v>
      </c>
      <c r="C173" t="s">
        <v>4</v>
      </c>
      <c r="D173" t="s">
        <v>99</v>
      </c>
      <c r="E173">
        <v>92</v>
      </c>
      <c r="F173">
        <v>45</v>
      </c>
      <c r="G173">
        <v>1</v>
      </c>
      <c r="H173">
        <v>138</v>
      </c>
      <c r="I173">
        <v>159</v>
      </c>
      <c r="J173">
        <v>16</v>
      </c>
    </row>
    <row r="174" spans="1:10" ht="15" x14ac:dyDescent="0.25">
      <c r="A174" t="s">
        <v>280</v>
      </c>
      <c r="B174" t="s">
        <v>474</v>
      </c>
      <c r="C174" t="s">
        <v>4</v>
      </c>
      <c r="D174" t="s">
        <v>99</v>
      </c>
      <c r="E174">
        <v>87</v>
      </c>
      <c r="F174">
        <v>35</v>
      </c>
      <c r="G174">
        <v>1</v>
      </c>
      <c r="H174">
        <v>123</v>
      </c>
      <c r="I174">
        <v>148</v>
      </c>
      <c r="J174">
        <v>17</v>
      </c>
    </row>
    <row r="175" spans="1:10" ht="15" x14ac:dyDescent="0.25">
      <c r="A175" t="s">
        <v>280</v>
      </c>
      <c r="B175" t="s">
        <v>475</v>
      </c>
      <c r="C175" t="s">
        <v>4</v>
      </c>
      <c r="D175" t="s">
        <v>99</v>
      </c>
      <c r="E175">
        <v>3</v>
      </c>
      <c r="F175">
        <v>6</v>
      </c>
      <c r="G175"/>
      <c r="H175">
        <v>9</v>
      </c>
      <c r="I175">
        <v>10</v>
      </c>
      <c r="J175">
        <v>18</v>
      </c>
    </row>
    <row r="176" spans="1:10" ht="15" x14ac:dyDescent="0.25">
      <c r="A176" t="s">
        <v>280</v>
      </c>
      <c r="B176" t="s">
        <v>476</v>
      </c>
      <c r="C176" t="s">
        <v>4</v>
      </c>
      <c r="D176" t="s">
        <v>99</v>
      </c>
      <c r="E176">
        <v>2</v>
      </c>
      <c r="F176"/>
      <c r="G176"/>
      <c r="H176">
        <v>2</v>
      </c>
      <c r="I176">
        <v>4</v>
      </c>
      <c r="J176">
        <v>19</v>
      </c>
    </row>
    <row r="177" spans="1:10" ht="15" x14ac:dyDescent="0.25">
      <c r="A177" t="s">
        <v>280</v>
      </c>
      <c r="B177" t="s">
        <v>477</v>
      </c>
      <c r="C177" t="s">
        <v>4</v>
      </c>
      <c r="D177" t="s">
        <v>99</v>
      </c>
      <c r="E177">
        <v>7</v>
      </c>
      <c r="F177">
        <v>3</v>
      </c>
      <c r="G177"/>
      <c r="H177">
        <v>10</v>
      </c>
      <c r="I177">
        <v>11</v>
      </c>
      <c r="J177">
        <v>20</v>
      </c>
    </row>
    <row r="178" spans="1:10" ht="15" x14ac:dyDescent="0.25">
      <c r="A178" t="s">
        <v>280</v>
      </c>
      <c r="B178" t="s">
        <v>478</v>
      </c>
      <c r="C178" t="s">
        <v>4</v>
      </c>
      <c r="D178" t="s">
        <v>99</v>
      </c>
      <c r="E178">
        <v>11</v>
      </c>
      <c r="F178">
        <v>11</v>
      </c>
      <c r="G178"/>
      <c r="H178">
        <v>22</v>
      </c>
      <c r="I178">
        <v>19</v>
      </c>
      <c r="J178">
        <v>21</v>
      </c>
    </row>
    <row r="179" spans="1:10" ht="15" x14ac:dyDescent="0.25">
      <c r="A179" t="s">
        <v>280</v>
      </c>
      <c r="B179" t="s">
        <v>479</v>
      </c>
      <c r="C179" t="s">
        <v>4</v>
      </c>
      <c r="D179" t="s">
        <v>99</v>
      </c>
      <c r="E179">
        <v>1</v>
      </c>
      <c r="F179">
        <v>1</v>
      </c>
      <c r="G179"/>
      <c r="H179">
        <v>2</v>
      </c>
      <c r="I179">
        <v>5</v>
      </c>
      <c r="J179">
        <v>22</v>
      </c>
    </row>
    <row r="180" spans="1:10" ht="15" x14ac:dyDescent="0.25">
      <c r="A180" t="s">
        <v>280</v>
      </c>
      <c r="B180" t="s">
        <v>480</v>
      </c>
      <c r="C180" t="s">
        <v>4</v>
      </c>
      <c r="D180" t="s">
        <v>99</v>
      </c>
      <c r="E180"/>
      <c r="F180"/>
      <c r="G180"/>
      <c r="H180"/>
      <c r="I180"/>
      <c r="J180">
        <v>23</v>
      </c>
    </row>
    <row r="181" spans="1:10" ht="15" x14ac:dyDescent="0.25">
      <c r="A181" t="s">
        <v>280</v>
      </c>
      <c r="B181" t="s">
        <v>481</v>
      </c>
      <c r="C181" t="s">
        <v>4</v>
      </c>
      <c r="D181" t="s">
        <v>99</v>
      </c>
      <c r="E181">
        <v>39</v>
      </c>
      <c r="F181">
        <v>8</v>
      </c>
      <c r="G181"/>
      <c r="H181">
        <v>47</v>
      </c>
      <c r="I181">
        <v>47</v>
      </c>
      <c r="J181">
        <v>24</v>
      </c>
    </row>
    <row r="182" spans="1:10" ht="15" x14ac:dyDescent="0.25">
      <c r="A182" t="s">
        <v>280</v>
      </c>
      <c r="B182" t="s">
        <v>482</v>
      </c>
      <c r="C182" t="s">
        <v>4</v>
      </c>
      <c r="D182" t="s">
        <v>99</v>
      </c>
      <c r="E182">
        <v>37</v>
      </c>
      <c r="F182">
        <v>18</v>
      </c>
      <c r="G182"/>
      <c r="H182">
        <v>55</v>
      </c>
      <c r="I182">
        <v>73</v>
      </c>
      <c r="J182">
        <v>25</v>
      </c>
    </row>
    <row r="183" spans="1:10" ht="15" x14ac:dyDescent="0.25">
      <c r="A183" t="s">
        <v>280</v>
      </c>
      <c r="B183" t="s">
        <v>483</v>
      </c>
      <c r="C183" t="s">
        <v>4</v>
      </c>
      <c r="D183" t="s">
        <v>99</v>
      </c>
      <c r="E183">
        <v>13</v>
      </c>
      <c r="F183">
        <v>6</v>
      </c>
      <c r="G183"/>
      <c r="H183">
        <v>19</v>
      </c>
      <c r="I183">
        <v>25</v>
      </c>
      <c r="J183">
        <v>26</v>
      </c>
    </row>
    <row r="184" spans="1:10" ht="15" x14ac:dyDescent="0.25">
      <c r="A184" t="s">
        <v>280</v>
      </c>
      <c r="B184" t="s">
        <v>484</v>
      </c>
      <c r="C184" t="s">
        <v>4</v>
      </c>
      <c r="D184" t="s">
        <v>99</v>
      </c>
      <c r="E184">
        <v>4</v>
      </c>
      <c r="F184">
        <v>1</v>
      </c>
      <c r="G184"/>
      <c r="H184">
        <v>5</v>
      </c>
      <c r="I184">
        <v>5</v>
      </c>
      <c r="J184">
        <v>27</v>
      </c>
    </row>
    <row r="185" spans="1:10" ht="15" x14ac:dyDescent="0.25">
      <c r="A185" t="s">
        <v>280</v>
      </c>
      <c r="B185" t="s">
        <v>485</v>
      </c>
      <c r="C185" t="s">
        <v>4</v>
      </c>
      <c r="D185" t="s">
        <v>99</v>
      </c>
      <c r="E185"/>
      <c r="F185"/>
      <c r="G185"/>
      <c r="H185"/>
      <c r="I185"/>
      <c r="J185">
        <v>28</v>
      </c>
    </row>
    <row r="186" spans="1:10" ht="15" x14ac:dyDescent="0.25">
      <c r="A186" t="s">
        <v>280</v>
      </c>
      <c r="B186" t="s">
        <v>486</v>
      </c>
      <c r="C186" t="s">
        <v>4</v>
      </c>
      <c r="D186" t="s">
        <v>99</v>
      </c>
      <c r="E186">
        <v>1</v>
      </c>
      <c r="F186">
        <v>1</v>
      </c>
      <c r="G186"/>
      <c r="H186">
        <v>2</v>
      </c>
      <c r="I186">
        <v>2</v>
      </c>
      <c r="J186">
        <v>29</v>
      </c>
    </row>
    <row r="187" spans="1:10" ht="15" x14ac:dyDescent="0.25">
      <c r="A187" t="s">
        <v>280</v>
      </c>
      <c r="B187" t="s">
        <v>487</v>
      </c>
      <c r="C187" t="s">
        <v>4</v>
      </c>
      <c r="D187" t="s">
        <v>99</v>
      </c>
      <c r="E187">
        <v>1</v>
      </c>
      <c r="F187"/>
      <c r="G187"/>
      <c r="H187">
        <v>1</v>
      </c>
      <c r="I187">
        <v>1</v>
      </c>
      <c r="J187">
        <v>30</v>
      </c>
    </row>
    <row r="188" spans="1:10" ht="15" x14ac:dyDescent="0.25">
      <c r="A188" t="s">
        <v>280</v>
      </c>
      <c r="B188" t="s">
        <v>488</v>
      </c>
      <c r="C188" t="s">
        <v>4</v>
      </c>
      <c r="D188" t="s">
        <v>99</v>
      </c>
      <c r="E188"/>
      <c r="F188"/>
      <c r="G188"/>
      <c r="H188"/>
      <c r="I188"/>
      <c r="J188">
        <v>31</v>
      </c>
    </row>
    <row r="189" spans="1:10" ht="15" x14ac:dyDescent="0.25">
      <c r="A189" t="s">
        <v>280</v>
      </c>
      <c r="B189" t="s">
        <v>489</v>
      </c>
      <c r="C189" t="s">
        <v>4</v>
      </c>
      <c r="D189" t="s">
        <v>99</v>
      </c>
      <c r="E189">
        <v>8</v>
      </c>
      <c r="F189">
        <v>5</v>
      </c>
      <c r="G189"/>
      <c r="H189">
        <v>13</v>
      </c>
      <c r="I189">
        <v>13</v>
      </c>
      <c r="J189">
        <v>32</v>
      </c>
    </row>
    <row r="190" spans="1:10" ht="15" x14ac:dyDescent="0.25">
      <c r="A190" t="s">
        <v>280</v>
      </c>
      <c r="B190" t="s">
        <v>490</v>
      </c>
      <c r="C190" t="s">
        <v>4</v>
      </c>
      <c r="D190" t="s">
        <v>99</v>
      </c>
      <c r="E190">
        <v>15</v>
      </c>
      <c r="F190">
        <v>5</v>
      </c>
      <c r="G190">
        <v>1</v>
      </c>
      <c r="H190">
        <v>21</v>
      </c>
      <c r="I190">
        <v>21</v>
      </c>
      <c r="J190">
        <v>33</v>
      </c>
    </row>
    <row r="191" spans="1:10" ht="15" x14ac:dyDescent="0.25">
      <c r="A191" t="s">
        <v>280</v>
      </c>
      <c r="B191" t="s">
        <v>491</v>
      </c>
      <c r="C191" t="s">
        <v>4</v>
      </c>
      <c r="D191" t="s">
        <v>99</v>
      </c>
      <c r="E191">
        <v>0.71399999999999997</v>
      </c>
      <c r="F191">
        <v>0.78600000000000003</v>
      </c>
      <c r="G191"/>
      <c r="H191">
        <v>0.72299999999999998</v>
      </c>
      <c r="I191">
        <v>0.79800000000000004</v>
      </c>
      <c r="J191">
        <v>34</v>
      </c>
    </row>
    <row r="192" spans="1:10" ht="15" x14ac:dyDescent="0.25">
      <c r="A192" t="s">
        <v>280</v>
      </c>
      <c r="B192" t="s">
        <v>492</v>
      </c>
      <c r="C192" t="s">
        <v>4</v>
      </c>
      <c r="D192" t="s">
        <v>99</v>
      </c>
      <c r="E192">
        <v>0.65500000000000003</v>
      </c>
      <c r="F192">
        <v>0.77800000000000002</v>
      </c>
      <c r="G192"/>
      <c r="H192">
        <v>0.66700000000000004</v>
      </c>
      <c r="I192">
        <v>0.78200000000000003</v>
      </c>
      <c r="J192">
        <v>35</v>
      </c>
    </row>
    <row r="193" spans="1:10" ht="15" x14ac:dyDescent="0.25">
      <c r="A193" t="s">
        <v>280</v>
      </c>
      <c r="B193" t="s">
        <v>178</v>
      </c>
      <c r="C193" t="s">
        <v>4</v>
      </c>
      <c r="D193" t="s">
        <v>99</v>
      </c>
      <c r="E193">
        <v>5964</v>
      </c>
      <c r="F193">
        <v>7967</v>
      </c>
      <c r="G193"/>
      <c r="H193">
        <v>5985</v>
      </c>
      <c r="I193">
        <v>6615</v>
      </c>
      <c r="J193">
        <v>36</v>
      </c>
    </row>
    <row r="194" spans="1:10" ht="15" x14ac:dyDescent="0.25">
      <c r="A194" t="s">
        <v>280</v>
      </c>
      <c r="B194" t="s">
        <v>493</v>
      </c>
      <c r="C194" t="s">
        <v>4</v>
      </c>
      <c r="D194" t="s">
        <v>99</v>
      </c>
      <c r="E194"/>
      <c r="F194"/>
      <c r="G194"/>
      <c r="H194"/>
      <c r="I194"/>
      <c r="J194">
        <v>39</v>
      </c>
    </row>
    <row r="195" spans="1:10" ht="15" x14ac:dyDescent="0.25">
      <c r="A195" t="s">
        <v>280</v>
      </c>
      <c r="B195" t="s">
        <v>494</v>
      </c>
      <c r="C195" t="s">
        <v>4</v>
      </c>
      <c r="D195" t="s">
        <v>99</v>
      </c>
      <c r="E195"/>
      <c r="F195"/>
      <c r="G195"/>
      <c r="H195"/>
      <c r="I195">
        <v>1</v>
      </c>
      <c r="J195">
        <v>40</v>
      </c>
    </row>
    <row r="196" spans="1:10" ht="15" x14ac:dyDescent="0.25">
      <c r="A196" t="s">
        <v>280</v>
      </c>
      <c r="B196" t="s">
        <v>495</v>
      </c>
      <c r="C196" t="s">
        <v>4</v>
      </c>
      <c r="D196" t="s">
        <v>99</v>
      </c>
      <c r="E196"/>
      <c r="F196"/>
      <c r="G196"/>
      <c r="H196"/>
      <c r="I196">
        <v>1</v>
      </c>
      <c r="J196">
        <v>41</v>
      </c>
    </row>
    <row r="197" spans="1:10" ht="15" x14ac:dyDescent="0.25">
      <c r="A197" t="s">
        <v>278</v>
      </c>
      <c r="B197" t="s">
        <v>458</v>
      </c>
      <c r="C197" t="s">
        <v>4</v>
      </c>
      <c r="D197" t="s">
        <v>100</v>
      </c>
      <c r="E197">
        <v>36</v>
      </c>
      <c r="F197">
        <v>94</v>
      </c>
      <c r="G197">
        <v>4</v>
      </c>
      <c r="H197">
        <v>134</v>
      </c>
      <c r="I197">
        <v>171</v>
      </c>
      <c r="J197">
        <v>1</v>
      </c>
    </row>
    <row r="198" spans="1:10" ht="15" x14ac:dyDescent="0.25">
      <c r="A198" t="s">
        <v>278</v>
      </c>
      <c r="B198" t="s">
        <v>459</v>
      </c>
      <c r="C198" t="s">
        <v>4</v>
      </c>
      <c r="D198" t="s">
        <v>100</v>
      </c>
      <c r="E198">
        <v>23</v>
      </c>
      <c r="F198">
        <v>125</v>
      </c>
      <c r="G198">
        <v>13</v>
      </c>
      <c r="H198">
        <v>162</v>
      </c>
      <c r="I198">
        <v>177</v>
      </c>
      <c r="J198">
        <v>2</v>
      </c>
    </row>
    <row r="199" spans="1:10" ht="15" x14ac:dyDescent="0.25">
      <c r="A199" t="s">
        <v>278</v>
      </c>
      <c r="B199" t="s">
        <v>460</v>
      </c>
      <c r="C199" t="s">
        <v>4</v>
      </c>
      <c r="D199" t="s">
        <v>100</v>
      </c>
      <c r="E199">
        <v>18</v>
      </c>
      <c r="F199">
        <v>59</v>
      </c>
      <c r="G199"/>
      <c r="H199">
        <v>1</v>
      </c>
      <c r="I199"/>
      <c r="J199">
        <v>3</v>
      </c>
    </row>
    <row r="200" spans="1:10" ht="15" x14ac:dyDescent="0.25">
      <c r="A200" t="s">
        <v>278</v>
      </c>
      <c r="B200" t="s">
        <v>461</v>
      </c>
      <c r="C200" t="s">
        <v>4</v>
      </c>
      <c r="D200" t="s">
        <v>100</v>
      </c>
      <c r="E200">
        <v>12</v>
      </c>
      <c r="F200">
        <v>74</v>
      </c>
      <c r="G200">
        <v>3</v>
      </c>
      <c r="H200">
        <v>90</v>
      </c>
      <c r="I200">
        <v>101</v>
      </c>
      <c r="J200">
        <v>4</v>
      </c>
    </row>
    <row r="201" spans="1:10" ht="15" x14ac:dyDescent="0.25">
      <c r="A201" t="s">
        <v>278</v>
      </c>
      <c r="B201" t="s">
        <v>462</v>
      </c>
      <c r="C201" t="s">
        <v>4</v>
      </c>
      <c r="D201" t="s">
        <v>100</v>
      </c>
      <c r="E201">
        <v>10</v>
      </c>
      <c r="F201">
        <v>50</v>
      </c>
      <c r="G201">
        <v>10</v>
      </c>
      <c r="H201">
        <v>70</v>
      </c>
      <c r="I201">
        <v>73</v>
      </c>
      <c r="J201">
        <v>5</v>
      </c>
    </row>
    <row r="202" spans="1:10" ht="15" x14ac:dyDescent="0.25">
      <c r="A202" t="s">
        <v>278</v>
      </c>
      <c r="B202" t="s">
        <v>463</v>
      </c>
      <c r="C202" t="s">
        <v>4</v>
      </c>
      <c r="D202" t="s">
        <v>100</v>
      </c>
      <c r="E202">
        <v>2</v>
      </c>
      <c r="F202">
        <v>10</v>
      </c>
      <c r="G202">
        <v>1</v>
      </c>
      <c r="H202">
        <v>13</v>
      </c>
      <c r="I202">
        <v>11</v>
      </c>
      <c r="J202">
        <v>6</v>
      </c>
    </row>
    <row r="203" spans="1:10" ht="15" x14ac:dyDescent="0.25">
      <c r="A203" t="s">
        <v>278</v>
      </c>
      <c r="B203" t="s">
        <v>464</v>
      </c>
      <c r="C203" t="s">
        <v>4</v>
      </c>
      <c r="D203" t="s">
        <v>100</v>
      </c>
      <c r="E203">
        <v>2</v>
      </c>
      <c r="F203">
        <v>1</v>
      </c>
      <c r="G203"/>
      <c r="H203">
        <v>3</v>
      </c>
      <c r="I203">
        <v>3</v>
      </c>
      <c r="J203">
        <v>7</v>
      </c>
    </row>
    <row r="204" spans="1:10" ht="15" x14ac:dyDescent="0.25">
      <c r="A204" t="s">
        <v>278</v>
      </c>
      <c r="B204" t="s">
        <v>465</v>
      </c>
      <c r="C204" t="s">
        <v>4</v>
      </c>
      <c r="D204" t="s">
        <v>100</v>
      </c>
      <c r="E204"/>
      <c r="F204">
        <v>5</v>
      </c>
      <c r="G204"/>
      <c r="H204">
        <v>5</v>
      </c>
      <c r="I204">
        <v>1</v>
      </c>
      <c r="J204">
        <v>8</v>
      </c>
    </row>
    <row r="205" spans="1:10" ht="15" x14ac:dyDescent="0.25">
      <c r="A205" t="s">
        <v>278</v>
      </c>
      <c r="B205" t="s">
        <v>466</v>
      </c>
      <c r="C205" t="s">
        <v>4</v>
      </c>
      <c r="D205" t="s">
        <v>100</v>
      </c>
      <c r="E205">
        <v>3</v>
      </c>
      <c r="F205">
        <v>8</v>
      </c>
      <c r="G205">
        <v>1</v>
      </c>
      <c r="H205">
        <v>12</v>
      </c>
      <c r="I205">
        <v>15</v>
      </c>
      <c r="J205">
        <v>9</v>
      </c>
    </row>
    <row r="206" spans="1:10" ht="15" x14ac:dyDescent="0.25">
      <c r="A206" t="s">
        <v>278</v>
      </c>
      <c r="B206" t="s">
        <v>467</v>
      </c>
      <c r="C206" t="s">
        <v>4</v>
      </c>
      <c r="D206" t="s">
        <v>100</v>
      </c>
      <c r="E206"/>
      <c r="F206"/>
      <c r="G206">
        <v>1</v>
      </c>
      <c r="H206">
        <v>1</v>
      </c>
      <c r="I206">
        <v>1</v>
      </c>
      <c r="J206">
        <v>10</v>
      </c>
    </row>
    <row r="207" spans="1:10" ht="15" x14ac:dyDescent="0.25">
      <c r="A207" t="s">
        <v>278</v>
      </c>
      <c r="B207" t="s">
        <v>468</v>
      </c>
      <c r="C207" t="s">
        <v>4</v>
      </c>
      <c r="D207" t="s">
        <v>100</v>
      </c>
      <c r="E207">
        <v>18</v>
      </c>
      <c r="F207">
        <v>107</v>
      </c>
      <c r="G207">
        <v>9</v>
      </c>
      <c r="H207">
        <v>135</v>
      </c>
      <c r="I207">
        <v>148</v>
      </c>
      <c r="J207">
        <v>11</v>
      </c>
    </row>
    <row r="208" spans="1:10" ht="15" x14ac:dyDescent="0.25">
      <c r="A208" t="s">
        <v>278</v>
      </c>
      <c r="B208" t="s">
        <v>469</v>
      </c>
      <c r="C208" t="s">
        <v>4</v>
      </c>
      <c r="D208" t="s">
        <v>100</v>
      </c>
      <c r="E208">
        <v>1</v>
      </c>
      <c r="F208">
        <v>5</v>
      </c>
      <c r="G208"/>
      <c r="H208">
        <v>6</v>
      </c>
      <c r="I208">
        <v>6</v>
      </c>
      <c r="J208">
        <v>12</v>
      </c>
    </row>
    <row r="209" spans="1:10" ht="15" x14ac:dyDescent="0.25">
      <c r="A209" t="s">
        <v>278</v>
      </c>
      <c r="B209" t="s">
        <v>470</v>
      </c>
      <c r="C209" t="s">
        <v>4</v>
      </c>
      <c r="D209" t="s">
        <v>100</v>
      </c>
      <c r="E209">
        <v>1</v>
      </c>
      <c r="F209">
        <v>27</v>
      </c>
      <c r="G209"/>
      <c r="H209">
        <v>28</v>
      </c>
      <c r="I209">
        <v>18</v>
      </c>
      <c r="J209">
        <v>13</v>
      </c>
    </row>
    <row r="210" spans="1:10" ht="15" x14ac:dyDescent="0.25">
      <c r="A210" t="s">
        <v>278</v>
      </c>
      <c r="B210" t="s">
        <v>471</v>
      </c>
      <c r="C210" t="s">
        <v>4</v>
      </c>
      <c r="D210" t="s">
        <v>100</v>
      </c>
      <c r="E210">
        <v>5</v>
      </c>
      <c r="F210">
        <v>12</v>
      </c>
      <c r="G210"/>
      <c r="H210">
        <v>18</v>
      </c>
      <c r="I210">
        <v>12</v>
      </c>
      <c r="J210">
        <v>14</v>
      </c>
    </row>
    <row r="211" spans="1:10" ht="15" x14ac:dyDescent="0.25">
      <c r="A211" t="s">
        <v>278</v>
      </c>
      <c r="B211" t="s">
        <v>472</v>
      </c>
      <c r="C211" t="s">
        <v>4</v>
      </c>
      <c r="D211" t="s">
        <v>100</v>
      </c>
      <c r="E211"/>
      <c r="F211"/>
      <c r="G211"/>
      <c r="H211"/>
      <c r="I211"/>
      <c r="J211">
        <v>15</v>
      </c>
    </row>
    <row r="212" spans="1:10" ht="15" x14ac:dyDescent="0.25">
      <c r="A212" t="s">
        <v>278</v>
      </c>
      <c r="B212" t="s">
        <v>473</v>
      </c>
      <c r="C212" t="s">
        <v>4</v>
      </c>
      <c r="D212" t="s">
        <v>100</v>
      </c>
      <c r="E212">
        <v>20</v>
      </c>
      <c r="F212">
        <v>97</v>
      </c>
      <c r="G212">
        <v>9</v>
      </c>
      <c r="H212">
        <v>127</v>
      </c>
      <c r="I212">
        <v>142</v>
      </c>
      <c r="J212">
        <v>16</v>
      </c>
    </row>
    <row r="213" spans="1:10" ht="15" x14ac:dyDescent="0.25">
      <c r="A213" t="s">
        <v>278</v>
      </c>
      <c r="B213" t="s">
        <v>474</v>
      </c>
      <c r="C213" t="s">
        <v>4</v>
      </c>
      <c r="D213" t="s">
        <v>100</v>
      </c>
      <c r="E213">
        <v>17</v>
      </c>
      <c r="F213">
        <v>64</v>
      </c>
      <c r="G213">
        <v>6</v>
      </c>
      <c r="H213">
        <v>88</v>
      </c>
      <c r="I213">
        <v>107</v>
      </c>
      <c r="J213">
        <v>17</v>
      </c>
    </row>
    <row r="214" spans="1:10" ht="15" x14ac:dyDescent="0.25">
      <c r="A214" t="s">
        <v>278</v>
      </c>
      <c r="B214" t="s">
        <v>475</v>
      </c>
      <c r="C214" t="s">
        <v>4</v>
      </c>
      <c r="D214" t="s">
        <v>100</v>
      </c>
      <c r="E214"/>
      <c r="F214">
        <v>7</v>
      </c>
      <c r="G214"/>
      <c r="H214">
        <v>7</v>
      </c>
      <c r="I214">
        <v>8</v>
      </c>
      <c r="J214">
        <v>18</v>
      </c>
    </row>
    <row r="215" spans="1:10" ht="15" x14ac:dyDescent="0.25">
      <c r="A215" t="s">
        <v>278</v>
      </c>
      <c r="B215" t="s">
        <v>476</v>
      </c>
      <c r="C215" t="s">
        <v>4</v>
      </c>
      <c r="D215" t="s">
        <v>100</v>
      </c>
      <c r="E215"/>
      <c r="F215">
        <v>5</v>
      </c>
      <c r="G215">
        <v>1</v>
      </c>
      <c r="H215">
        <v>6</v>
      </c>
      <c r="I215">
        <v>8</v>
      </c>
      <c r="J215">
        <v>19</v>
      </c>
    </row>
    <row r="216" spans="1:10" ht="15" x14ac:dyDescent="0.25">
      <c r="A216" t="s">
        <v>278</v>
      </c>
      <c r="B216" t="s">
        <v>477</v>
      </c>
      <c r="C216" t="s">
        <v>4</v>
      </c>
      <c r="D216" t="s">
        <v>100</v>
      </c>
      <c r="E216">
        <v>1</v>
      </c>
      <c r="F216">
        <v>10</v>
      </c>
      <c r="G216">
        <v>4</v>
      </c>
      <c r="H216">
        <v>15</v>
      </c>
      <c r="I216">
        <v>18</v>
      </c>
      <c r="J216">
        <v>20</v>
      </c>
    </row>
    <row r="217" spans="1:10" ht="15" x14ac:dyDescent="0.25">
      <c r="A217" t="s">
        <v>278</v>
      </c>
      <c r="B217" t="s">
        <v>478</v>
      </c>
      <c r="C217" t="s">
        <v>4</v>
      </c>
      <c r="D217" t="s">
        <v>100</v>
      </c>
      <c r="E217">
        <v>2</v>
      </c>
      <c r="F217">
        <v>21</v>
      </c>
      <c r="G217">
        <v>2</v>
      </c>
      <c r="H217">
        <v>25</v>
      </c>
      <c r="I217">
        <v>16</v>
      </c>
      <c r="J217">
        <v>21</v>
      </c>
    </row>
    <row r="218" spans="1:10" ht="15" x14ac:dyDescent="0.25">
      <c r="A218" t="s">
        <v>278</v>
      </c>
      <c r="B218" t="s">
        <v>479</v>
      </c>
      <c r="C218" t="s">
        <v>4</v>
      </c>
      <c r="D218" t="s">
        <v>100</v>
      </c>
      <c r="E218">
        <v>1</v>
      </c>
      <c r="F218">
        <v>10</v>
      </c>
      <c r="G218"/>
      <c r="H218">
        <v>11</v>
      </c>
      <c r="I218">
        <v>12</v>
      </c>
      <c r="J218">
        <v>22</v>
      </c>
    </row>
    <row r="219" spans="1:10" ht="15" x14ac:dyDescent="0.25">
      <c r="A219" t="s">
        <v>278</v>
      </c>
      <c r="B219" t="s">
        <v>480</v>
      </c>
      <c r="C219" t="s">
        <v>4</v>
      </c>
      <c r="D219" t="s">
        <v>100</v>
      </c>
      <c r="E219">
        <v>2</v>
      </c>
      <c r="F219">
        <v>1</v>
      </c>
      <c r="G219">
        <v>1</v>
      </c>
      <c r="H219">
        <v>4</v>
      </c>
      <c r="I219">
        <v>2</v>
      </c>
      <c r="J219">
        <v>23</v>
      </c>
    </row>
    <row r="220" spans="1:10" ht="15" x14ac:dyDescent="0.25">
      <c r="A220" t="s">
        <v>278</v>
      </c>
      <c r="B220" t="s">
        <v>481</v>
      </c>
      <c r="C220" t="s">
        <v>4</v>
      </c>
      <c r="D220" t="s">
        <v>100</v>
      </c>
      <c r="E220">
        <v>4</v>
      </c>
      <c r="F220">
        <v>22</v>
      </c>
      <c r="G220">
        <v>5</v>
      </c>
      <c r="H220">
        <v>32</v>
      </c>
      <c r="I220">
        <v>43</v>
      </c>
      <c r="J220">
        <v>24</v>
      </c>
    </row>
    <row r="221" spans="1:10" ht="15" x14ac:dyDescent="0.25">
      <c r="A221" t="s">
        <v>278</v>
      </c>
      <c r="B221" t="s">
        <v>482</v>
      </c>
      <c r="C221" t="s">
        <v>4</v>
      </c>
      <c r="D221" t="s">
        <v>100</v>
      </c>
      <c r="E221">
        <v>9</v>
      </c>
      <c r="F221">
        <v>34</v>
      </c>
      <c r="G221">
        <v>2</v>
      </c>
      <c r="H221">
        <v>46</v>
      </c>
      <c r="I221">
        <v>54</v>
      </c>
      <c r="J221">
        <v>25</v>
      </c>
    </row>
    <row r="222" spans="1:10" ht="15" x14ac:dyDescent="0.25">
      <c r="A222" t="s">
        <v>278</v>
      </c>
      <c r="B222" t="s">
        <v>483</v>
      </c>
      <c r="C222" t="s">
        <v>4</v>
      </c>
      <c r="D222" t="s">
        <v>100</v>
      </c>
      <c r="E222">
        <v>1</v>
      </c>
      <c r="F222">
        <v>8</v>
      </c>
      <c r="G222">
        <v>2</v>
      </c>
      <c r="H222">
        <v>11</v>
      </c>
      <c r="I222">
        <v>19</v>
      </c>
      <c r="J222">
        <v>26</v>
      </c>
    </row>
    <row r="223" spans="1:10" ht="15" x14ac:dyDescent="0.25">
      <c r="A223" t="s">
        <v>278</v>
      </c>
      <c r="B223" t="s">
        <v>484</v>
      </c>
      <c r="C223" t="s">
        <v>4</v>
      </c>
      <c r="D223" t="s">
        <v>100</v>
      </c>
      <c r="E223"/>
      <c r="F223">
        <v>1</v>
      </c>
      <c r="G223"/>
      <c r="H223">
        <v>2</v>
      </c>
      <c r="I223"/>
      <c r="J223">
        <v>27</v>
      </c>
    </row>
    <row r="224" spans="1:10" ht="15" x14ac:dyDescent="0.25">
      <c r="A224" t="s">
        <v>278</v>
      </c>
      <c r="B224" t="s">
        <v>485</v>
      </c>
      <c r="C224" t="s">
        <v>4</v>
      </c>
      <c r="D224" t="s">
        <v>100</v>
      </c>
      <c r="E224"/>
      <c r="F224"/>
      <c r="G224"/>
      <c r="H224"/>
      <c r="I224">
        <v>1</v>
      </c>
      <c r="J224">
        <v>28</v>
      </c>
    </row>
    <row r="225" spans="1:10" ht="15" x14ac:dyDescent="0.25">
      <c r="A225" t="s">
        <v>278</v>
      </c>
      <c r="B225" t="s">
        <v>486</v>
      </c>
      <c r="C225" t="s">
        <v>4</v>
      </c>
      <c r="D225" t="s">
        <v>100</v>
      </c>
      <c r="E225">
        <v>4</v>
      </c>
      <c r="F225">
        <v>4</v>
      </c>
      <c r="G225">
        <v>1</v>
      </c>
      <c r="H225">
        <v>9</v>
      </c>
      <c r="I225">
        <v>7</v>
      </c>
      <c r="J225">
        <v>29</v>
      </c>
    </row>
    <row r="226" spans="1:10" ht="15" x14ac:dyDescent="0.25">
      <c r="A226" t="s">
        <v>278</v>
      </c>
      <c r="B226" t="s">
        <v>487</v>
      </c>
      <c r="C226" t="s">
        <v>4</v>
      </c>
      <c r="D226" t="s">
        <v>100</v>
      </c>
      <c r="E226"/>
      <c r="F226"/>
      <c r="G226"/>
      <c r="H226"/>
      <c r="I226"/>
      <c r="J226">
        <v>30</v>
      </c>
    </row>
    <row r="227" spans="1:10" ht="15" x14ac:dyDescent="0.25">
      <c r="A227" t="s">
        <v>278</v>
      </c>
      <c r="B227" t="s">
        <v>488</v>
      </c>
      <c r="C227" t="s">
        <v>4</v>
      </c>
      <c r="D227" t="s">
        <v>100</v>
      </c>
      <c r="E227"/>
      <c r="F227"/>
      <c r="G227"/>
      <c r="H227"/>
      <c r="I227"/>
      <c r="J227">
        <v>31</v>
      </c>
    </row>
    <row r="228" spans="1:10" ht="15" x14ac:dyDescent="0.25">
      <c r="A228" t="s">
        <v>278</v>
      </c>
      <c r="B228" t="s">
        <v>489</v>
      </c>
      <c r="C228" t="s">
        <v>4</v>
      </c>
      <c r="D228" t="s">
        <v>100</v>
      </c>
      <c r="E228">
        <v>2</v>
      </c>
      <c r="F228">
        <v>11</v>
      </c>
      <c r="G228">
        <v>5</v>
      </c>
      <c r="H228">
        <v>18</v>
      </c>
      <c r="I228">
        <v>21</v>
      </c>
      <c r="J228">
        <v>32</v>
      </c>
    </row>
    <row r="229" spans="1:10" ht="15" x14ac:dyDescent="0.25">
      <c r="A229" t="s">
        <v>278</v>
      </c>
      <c r="B229" t="s">
        <v>490</v>
      </c>
      <c r="C229" t="s">
        <v>4</v>
      </c>
      <c r="D229" t="s">
        <v>100</v>
      </c>
      <c r="E229">
        <v>7</v>
      </c>
      <c r="F229">
        <v>6</v>
      </c>
      <c r="G229">
        <v>1</v>
      </c>
      <c r="H229">
        <v>14</v>
      </c>
      <c r="I229">
        <v>16</v>
      </c>
      <c r="J229">
        <v>33</v>
      </c>
    </row>
    <row r="230" spans="1:10" ht="15" x14ac:dyDescent="0.25">
      <c r="A230" t="s">
        <v>278</v>
      </c>
      <c r="B230" t="s">
        <v>491</v>
      </c>
      <c r="C230" t="s">
        <v>4</v>
      </c>
      <c r="D230" t="s">
        <v>100</v>
      </c>
      <c r="E230">
        <v>0.84799999999999998</v>
      </c>
      <c r="F230">
        <v>0.71399999999999997</v>
      </c>
      <c r="G230">
        <v>1</v>
      </c>
      <c r="H230">
        <v>0.76300000000000001</v>
      </c>
      <c r="I230">
        <v>0.77100000000000002</v>
      </c>
      <c r="J230">
        <v>34</v>
      </c>
    </row>
    <row r="231" spans="1:10" ht="15" x14ac:dyDescent="0.25">
      <c r="A231" t="s">
        <v>278</v>
      </c>
      <c r="B231" t="s">
        <v>492</v>
      </c>
      <c r="C231" t="s">
        <v>4</v>
      </c>
      <c r="D231" t="s">
        <v>100</v>
      </c>
      <c r="E231">
        <v>0.66900000000000004</v>
      </c>
      <c r="F231">
        <v>0.65400000000000003</v>
      </c>
      <c r="G231">
        <v>0.5</v>
      </c>
      <c r="H231">
        <v>0.65900000000000003</v>
      </c>
      <c r="I231">
        <v>0.78</v>
      </c>
      <c r="J231">
        <v>35</v>
      </c>
    </row>
    <row r="232" spans="1:10" ht="15" x14ac:dyDescent="0.25">
      <c r="A232" t="s">
        <v>278</v>
      </c>
      <c r="B232" t="s">
        <v>178</v>
      </c>
      <c r="C232" t="s">
        <v>4</v>
      </c>
      <c r="D232" t="s">
        <v>100</v>
      </c>
      <c r="E232">
        <v>6003</v>
      </c>
      <c r="F232">
        <v>8250</v>
      </c>
      <c r="G232">
        <v>6272</v>
      </c>
      <c r="H232">
        <v>6272</v>
      </c>
      <c r="I232">
        <v>6242</v>
      </c>
      <c r="J232">
        <v>36</v>
      </c>
    </row>
    <row r="233" spans="1:10" ht="15" x14ac:dyDescent="0.25">
      <c r="A233" t="s">
        <v>278</v>
      </c>
      <c r="B233" t="s">
        <v>493</v>
      </c>
      <c r="C233" t="s">
        <v>4</v>
      </c>
      <c r="D233" t="s">
        <v>100</v>
      </c>
      <c r="E233"/>
      <c r="F233"/>
      <c r="G233">
        <v>12</v>
      </c>
      <c r="H233"/>
      <c r="I233"/>
      <c r="J233">
        <v>39</v>
      </c>
    </row>
    <row r="234" spans="1:10" ht="15" x14ac:dyDescent="0.25">
      <c r="A234" t="s">
        <v>278</v>
      </c>
      <c r="B234" t="s">
        <v>494</v>
      </c>
      <c r="C234" t="s">
        <v>4</v>
      </c>
      <c r="D234" t="s">
        <v>100</v>
      </c>
      <c r="E234"/>
      <c r="F234"/>
      <c r="G234">
        <v>12</v>
      </c>
      <c r="H234">
        <v>1</v>
      </c>
      <c r="I234">
        <v>1</v>
      </c>
      <c r="J234">
        <v>40</v>
      </c>
    </row>
    <row r="235" spans="1:10" ht="15" x14ac:dyDescent="0.25">
      <c r="A235" t="s">
        <v>278</v>
      </c>
      <c r="B235" t="s">
        <v>495</v>
      </c>
      <c r="C235" t="s">
        <v>4</v>
      </c>
      <c r="D235" t="s">
        <v>100</v>
      </c>
      <c r="E235"/>
      <c r="F235"/>
      <c r="G235">
        <v>12</v>
      </c>
      <c r="H235">
        <v>1</v>
      </c>
      <c r="I235">
        <v>1</v>
      </c>
      <c r="J235">
        <v>41</v>
      </c>
    </row>
    <row r="236" spans="1:10" ht="15" x14ac:dyDescent="0.25">
      <c r="A236" t="s">
        <v>283</v>
      </c>
      <c r="B236" t="s">
        <v>458</v>
      </c>
      <c r="C236" t="s">
        <v>4</v>
      </c>
      <c r="D236" t="s">
        <v>102</v>
      </c>
      <c r="E236">
        <v>157</v>
      </c>
      <c r="F236">
        <v>228</v>
      </c>
      <c r="G236">
        <v>2</v>
      </c>
      <c r="H236">
        <v>389</v>
      </c>
      <c r="I236">
        <v>477</v>
      </c>
      <c r="J236">
        <v>1</v>
      </c>
    </row>
    <row r="237" spans="1:10" ht="15" x14ac:dyDescent="0.25">
      <c r="A237" t="s">
        <v>283</v>
      </c>
      <c r="B237" t="s">
        <v>459</v>
      </c>
      <c r="C237" t="s">
        <v>4</v>
      </c>
      <c r="D237" t="s">
        <v>102</v>
      </c>
      <c r="E237">
        <v>138</v>
      </c>
      <c r="F237">
        <v>335</v>
      </c>
      <c r="G237">
        <v>8</v>
      </c>
      <c r="H237">
        <v>481</v>
      </c>
      <c r="I237">
        <v>561</v>
      </c>
      <c r="J237">
        <v>2</v>
      </c>
    </row>
    <row r="238" spans="1:10" ht="15" x14ac:dyDescent="0.25">
      <c r="A238" t="s">
        <v>283</v>
      </c>
      <c r="B238" t="s">
        <v>460</v>
      </c>
      <c r="C238" t="s">
        <v>4</v>
      </c>
      <c r="D238" t="s">
        <v>102</v>
      </c>
      <c r="E238">
        <v>53</v>
      </c>
      <c r="F238">
        <v>118</v>
      </c>
      <c r="G238"/>
      <c r="H238">
        <v>3</v>
      </c>
      <c r="I238">
        <v>3</v>
      </c>
      <c r="J238">
        <v>3</v>
      </c>
    </row>
    <row r="239" spans="1:10" ht="15" x14ac:dyDescent="0.25">
      <c r="A239" t="s">
        <v>283</v>
      </c>
      <c r="B239" t="s">
        <v>461</v>
      </c>
      <c r="C239" t="s">
        <v>4</v>
      </c>
      <c r="D239" t="s">
        <v>102</v>
      </c>
      <c r="E239">
        <v>72</v>
      </c>
      <c r="F239">
        <v>175</v>
      </c>
      <c r="G239">
        <v>2</v>
      </c>
      <c r="H239">
        <v>249</v>
      </c>
      <c r="I239">
        <v>310</v>
      </c>
      <c r="J239">
        <v>4</v>
      </c>
    </row>
    <row r="240" spans="1:10" ht="15" x14ac:dyDescent="0.25">
      <c r="A240" t="s">
        <v>283</v>
      </c>
      <c r="B240" t="s">
        <v>462</v>
      </c>
      <c r="C240" t="s">
        <v>4</v>
      </c>
      <c r="D240" t="s">
        <v>102</v>
      </c>
      <c r="E240">
        <v>65</v>
      </c>
      <c r="F240">
        <v>150</v>
      </c>
      <c r="G240">
        <v>6</v>
      </c>
      <c r="H240">
        <v>221</v>
      </c>
      <c r="I240">
        <v>248</v>
      </c>
      <c r="J240">
        <v>5</v>
      </c>
    </row>
    <row r="241" spans="1:10" ht="15" x14ac:dyDescent="0.25">
      <c r="A241" t="s">
        <v>283</v>
      </c>
      <c r="B241" t="s">
        <v>463</v>
      </c>
      <c r="C241" t="s">
        <v>4</v>
      </c>
      <c r="D241" t="s">
        <v>102</v>
      </c>
      <c r="E241">
        <v>6</v>
      </c>
      <c r="F241">
        <v>20</v>
      </c>
      <c r="G241"/>
      <c r="H241">
        <v>26</v>
      </c>
      <c r="I241">
        <v>25</v>
      </c>
      <c r="J241">
        <v>6</v>
      </c>
    </row>
    <row r="242" spans="1:10" ht="15" x14ac:dyDescent="0.25">
      <c r="A242" t="s">
        <v>283</v>
      </c>
      <c r="B242" t="s">
        <v>464</v>
      </c>
      <c r="C242" t="s">
        <v>4</v>
      </c>
      <c r="D242" t="s">
        <v>102</v>
      </c>
      <c r="E242">
        <v>2</v>
      </c>
      <c r="F242">
        <v>5</v>
      </c>
      <c r="G242"/>
      <c r="H242">
        <v>7</v>
      </c>
      <c r="I242">
        <v>9</v>
      </c>
      <c r="J242">
        <v>7</v>
      </c>
    </row>
    <row r="243" spans="1:10" ht="15" x14ac:dyDescent="0.25">
      <c r="A243" t="s">
        <v>283</v>
      </c>
      <c r="B243" t="s">
        <v>465</v>
      </c>
      <c r="C243" t="s">
        <v>4</v>
      </c>
      <c r="D243" t="s">
        <v>102</v>
      </c>
      <c r="E243"/>
      <c r="F243">
        <v>2</v>
      </c>
      <c r="G243"/>
      <c r="H243">
        <v>2</v>
      </c>
      <c r="I243">
        <v>5</v>
      </c>
      <c r="J243">
        <v>8</v>
      </c>
    </row>
    <row r="244" spans="1:10" ht="15" x14ac:dyDescent="0.25">
      <c r="A244" t="s">
        <v>283</v>
      </c>
      <c r="B244" t="s">
        <v>466</v>
      </c>
      <c r="C244" t="s">
        <v>4</v>
      </c>
      <c r="D244" t="s">
        <v>102</v>
      </c>
      <c r="E244">
        <v>38</v>
      </c>
      <c r="F244">
        <v>69</v>
      </c>
      <c r="G244"/>
      <c r="H244">
        <v>107</v>
      </c>
      <c r="I244">
        <v>106</v>
      </c>
      <c r="J244">
        <v>9</v>
      </c>
    </row>
    <row r="245" spans="1:10" ht="15" x14ac:dyDescent="0.25">
      <c r="A245" t="s">
        <v>283</v>
      </c>
      <c r="B245" t="s">
        <v>467</v>
      </c>
      <c r="C245" t="s">
        <v>4</v>
      </c>
      <c r="D245" t="s">
        <v>102</v>
      </c>
      <c r="E245"/>
      <c r="F245">
        <v>1</v>
      </c>
      <c r="G245"/>
      <c r="H245">
        <v>1</v>
      </c>
      <c r="I245">
        <v>1</v>
      </c>
      <c r="J245">
        <v>10</v>
      </c>
    </row>
    <row r="246" spans="1:10" ht="15" x14ac:dyDescent="0.25">
      <c r="A246" t="s">
        <v>283</v>
      </c>
      <c r="B246" t="s">
        <v>468</v>
      </c>
      <c r="C246" t="s">
        <v>4</v>
      </c>
      <c r="D246" t="s">
        <v>102</v>
      </c>
      <c r="E246">
        <v>96</v>
      </c>
      <c r="F246">
        <v>248</v>
      </c>
      <c r="G246">
        <v>8</v>
      </c>
      <c r="H246">
        <v>352</v>
      </c>
      <c r="I246">
        <v>412</v>
      </c>
      <c r="J246">
        <v>11</v>
      </c>
    </row>
    <row r="247" spans="1:10" ht="15" x14ac:dyDescent="0.25">
      <c r="A247" t="s">
        <v>283</v>
      </c>
      <c r="B247" t="s">
        <v>469</v>
      </c>
      <c r="C247" t="s">
        <v>4</v>
      </c>
      <c r="D247" t="s">
        <v>102</v>
      </c>
      <c r="E247">
        <v>4</v>
      </c>
      <c r="F247">
        <v>13</v>
      </c>
      <c r="G247"/>
      <c r="H247">
        <v>17</v>
      </c>
      <c r="I247">
        <v>18</v>
      </c>
      <c r="J247">
        <v>12</v>
      </c>
    </row>
    <row r="248" spans="1:10" ht="15" x14ac:dyDescent="0.25">
      <c r="A248" t="s">
        <v>283</v>
      </c>
      <c r="B248" t="s">
        <v>470</v>
      </c>
      <c r="C248" t="s">
        <v>4</v>
      </c>
      <c r="D248" t="s">
        <v>102</v>
      </c>
      <c r="E248">
        <v>1</v>
      </c>
      <c r="F248">
        <v>25</v>
      </c>
      <c r="G248">
        <v>1</v>
      </c>
      <c r="H248">
        <v>27</v>
      </c>
      <c r="I248">
        <v>35</v>
      </c>
      <c r="J248">
        <v>13</v>
      </c>
    </row>
    <row r="249" spans="1:10" ht="15" x14ac:dyDescent="0.25">
      <c r="A249" t="s">
        <v>283</v>
      </c>
      <c r="B249" t="s">
        <v>471</v>
      </c>
      <c r="C249" t="s">
        <v>4</v>
      </c>
      <c r="D249" t="s">
        <v>102</v>
      </c>
      <c r="E249">
        <v>23</v>
      </c>
      <c r="F249">
        <v>73</v>
      </c>
      <c r="G249">
        <v>1</v>
      </c>
      <c r="H249">
        <v>97</v>
      </c>
      <c r="I249">
        <v>114</v>
      </c>
      <c r="J249">
        <v>14</v>
      </c>
    </row>
    <row r="250" spans="1:10" ht="15" x14ac:dyDescent="0.25">
      <c r="A250" t="s">
        <v>283</v>
      </c>
      <c r="B250" t="s">
        <v>472</v>
      </c>
      <c r="C250" t="s">
        <v>4</v>
      </c>
      <c r="D250" t="s">
        <v>102</v>
      </c>
      <c r="E250"/>
      <c r="F250"/>
      <c r="G250"/>
      <c r="H250"/>
      <c r="I250"/>
      <c r="J250">
        <v>15</v>
      </c>
    </row>
    <row r="251" spans="1:10" ht="15" x14ac:dyDescent="0.25">
      <c r="A251" t="s">
        <v>283</v>
      </c>
      <c r="B251" t="s">
        <v>473</v>
      </c>
      <c r="C251" t="s">
        <v>4</v>
      </c>
      <c r="D251" t="s">
        <v>102</v>
      </c>
      <c r="E251">
        <v>103</v>
      </c>
      <c r="F251">
        <v>258</v>
      </c>
      <c r="G251">
        <v>5</v>
      </c>
      <c r="H251">
        <v>366</v>
      </c>
      <c r="I251">
        <v>432</v>
      </c>
      <c r="J251">
        <v>16</v>
      </c>
    </row>
    <row r="252" spans="1:10" ht="15" x14ac:dyDescent="0.25">
      <c r="A252" t="s">
        <v>283</v>
      </c>
      <c r="B252" t="s">
        <v>474</v>
      </c>
      <c r="C252" t="s">
        <v>4</v>
      </c>
      <c r="D252" t="s">
        <v>102</v>
      </c>
      <c r="E252">
        <v>82</v>
      </c>
      <c r="F252">
        <v>210</v>
      </c>
      <c r="G252">
        <v>4</v>
      </c>
      <c r="H252">
        <v>296</v>
      </c>
      <c r="I252">
        <v>358</v>
      </c>
      <c r="J252">
        <v>17</v>
      </c>
    </row>
    <row r="253" spans="1:10" ht="15" x14ac:dyDescent="0.25">
      <c r="A253" t="s">
        <v>283</v>
      </c>
      <c r="B253" t="s">
        <v>475</v>
      </c>
      <c r="C253" t="s">
        <v>4</v>
      </c>
      <c r="D253" t="s">
        <v>102</v>
      </c>
      <c r="E253">
        <v>10</v>
      </c>
      <c r="F253">
        <v>28</v>
      </c>
      <c r="G253">
        <v>1</v>
      </c>
      <c r="H253">
        <v>39</v>
      </c>
      <c r="I253">
        <v>43</v>
      </c>
      <c r="J253">
        <v>18</v>
      </c>
    </row>
    <row r="254" spans="1:10" ht="15" x14ac:dyDescent="0.25">
      <c r="A254" t="s">
        <v>283</v>
      </c>
      <c r="B254" t="s">
        <v>476</v>
      </c>
      <c r="C254" t="s">
        <v>4</v>
      </c>
      <c r="D254" t="s">
        <v>102</v>
      </c>
      <c r="E254">
        <v>2</v>
      </c>
      <c r="F254">
        <v>16</v>
      </c>
      <c r="G254">
        <v>1</v>
      </c>
      <c r="H254">
        <v>19</v>
      </c>
      <c r="I254">
        <v>27</v>
      </c>
      <c r="J254">
        <v>19</v>
      </c>
    </row>
    <row r="255" spans="1:10" ht="15" x14ac:dyDescent="0.25">
      <c r="A255" t="s">
        <v>283</v>
      </c>
      <c r="B255" t="s">
        <v>477</v>
      </c>
      <c r="C255" t="s">
        <v>4</v>
      </c>
      <c r="D255" t="s">
        <v>102</v>
      </c>
      <c r="E255">
        <v>5</v>
      </c>
      <c r="F255">
        <v>14</v>
      </c>
      <c r="G255">
        <v>2</v>
      </c>
      <c r="H255">
        <v>21</v>
      </c>
      <c r="I255">
        <v>28</v>
      </c>
      <c r="J255">
        <v>20</v>
      </c>
    </row>
    <row r="256" spans="1:10" ht="15" x14ac:dyDescent="0.25">
      <c r="A256" t="s">
        <v>283</v>
      </c>
      <c r="B256" t="s">
        <v>478</v>
      </c>
      <c r="C256" t="s">
        <v>4</v>
      </c>
      <c r="D256" t="s">
        <v>102</v>
      </c>
      <c r="E256">
        <v>12</v>
      </c>
      <c r="F256">
        <v>29</v>
      </c>
      <c r="G256"/>
      <c r="H256">
        <v>41</v>
      </c>
      <c r="I256">
        <v>48</v>
      </c>
      <c r="J256">
        <v>21</v>
      </c>
    </row>
    <row r="257" spans="1:10" ht="15" x14ac:dyDescent="0.25">
      <c r="A257" t="s">
        <v>283</v>
      </c>
      <c r="B257" t="s">
        <v>479</v>
      </c>
      <c r="C257" t="s">
        <v>4</v>
      </c>
      <c r="D257" t="s">
        <v>102</v>
      </c>
      <c r="E257">
        <v>5</v>
      </c>
      <c r="F257">
        <v>8</v>
      </c>
      <c r="G257"/>
      <c r="H257">
        <v>13</v>
      </c>
      <c r="I257">
        <v>7</v>
      </c>
      <c r="J257">
        <v>22</v>
      </c>
    </row>
    <row r="258" spans="1:10" ht="15" x14ac:dyDescent="0.25">
      <c r="A258" t="s">
        <v>283</v>
      </c>
      <c r="B258" t="s">
        <v>480</v>
      </c>
      <c r="C258" t="s">
        <v>4</v>
      </c>
      <c r="D258" t="s">
        <v>102</v>
      </c>
      <c r="E258"/>
      <c r="F258">
        <v>7</v>
      </c>
      <c r="G258"/>
      <c r="H258">
        <v>7</v>
      </c>
      <c r="I258">
        <v>11</v>
      </c>
      <c r="J258">
        <v>23</v>
      </c>
    </row>
    <row r="259" spans="1:10" ht="15" x14ac:dyDescent="0.25">
      <c r="A259" t="s">
        <v>283</v>
      </c>
      <c r="B259" t="s">
        <v>481</v>
      </c>
      <c r="C259" t="s">
        <v>4</v>
      </c>
      <c r="D259" t="s">
        <v>102</v>
      </c>
      <c r="E259">
        <v>69</v>
      </c>
      <c r="F259">
        <v>166</v>
      </c>
      <c r="G259">
        <v>3</v>
      </c>
      <c r="H259">
        <v>238</v>
      </c>
      <c r="I259">
        <v>254</v>
      </c>
      <c r="J259">
        <v>24</v>
      </c>
    </row>
    <row r="260" spans="1:10" ht="15" x14ac:dyDescent="0.25">
      <c r="A260" t="s">
        <v>283</v>
      </c>
      <c r="B260" t="s">
        <v>482</v>
      </c>
      <c r="C260" t="s">
        <v>4</v>
      </c>
      <c r="D260" t="s">
        <v>102</v>
      </c>
      <c r="E260">
        <v>28</v>
      </c>
      <c r="F260">
        <v>101</v>
      </c>
      <c r="G260">
        <v>2</v>
      </c>
      <c r="H260">
        <v>131</v>
      </c>
      <c r="I260">
        <v>176</v>
      </c>
      <c r="J260">
        <v>25</v>
      </c>
    </row>
    <row r="261" spans="1:10" ht="15" x14ac:dyDescent="0.25">
      <c r="A261" t="s">
        <v>283</v>
      </c>
      <c r="B261" t="s">
        <v>483</v>
      </c>
      <c r="C261" t="s">
        <v>4</v>
      </c>
      <c r="D261" t="s">
        <v>102</v>
      </c>
      <c r="E261">
        <v>29</v>
      </c>
      <c r="F261">
        <v>74</v>
      </c>
      <c r="G261"/>
      <c r="H261">
        <v>103</v>
      </c>
      <c r="I261">
        <v>122</v>
      </c>
      <c r="J261">
        <v>26</v>
      </c>
    </row>
    <row r="262" spans="1:10" ht="15" x14ac:dyDescent="0.25">
      <c r="A262" t="s">
        <v>283</v>
      </c>
      <c r="B262" t="s">
        <v>484</v>
      </c>
      <c r="C262" t="s">
        <v>4</v>
      </c>
      <c r="D262" t="s">
        <v>102</v>
      </c>
      <c r="E262">
        <v>1</v>
      </c>
      <c r="F262">
        <v>15</v>
      </c>
      <c r="G262"/>
      <c r="H262">
        <v>16</v>
      </c>
      <c r="I262">
        <v>14</v>
      </c>
      <c r="J262">
        <v>27</v>
      </c>
    </row>
    <row r="263" spans="1:10" ht="15" x14ac:dyDescent="0.25">
      <c r="A263" t="s">
        <v>283</v>
      </c>
      <c r="B263" t="s">
        <v>485</v>
      </c>
      <c r="C263" t="s">
        <v>4</v>
      </c>
      <c r="D263" t="s">
        <v>102</v>
      </c>
      <c r="E263"/>
      <c r="F263"/>
      <c r="G263"/>
      <c r="H263"/>
      <c r="I263"/>
      <c r="J263">
        <v>28</v>
      </c>
    </row>
    <row r="264" spans="1:10" ht="15" x14ac:dyDescent="0.25">
      <c r="A264" t="s">
        <v>283</v>
      </c>
      <c r="B264" t="s">
        <v>486</v>
      </c>
      <c r="C264" t="s">
        <v>4</v>
      </c>
      <c r="D264" t="s">
        <v>102</v>
      </c>
      <c r="E264">
        <v>7</v>
      </c>
      <c r="F264">
        <v>12</v>
      </c>
      <c r="G264"/>
      <c r="H264">
        <v>19</v>
      </c>
      <c r="I264">
        <v>19</v>
      </c>
      <c r="J264">
        <v>29</v>
      </c>
    </row>
    <row r="265" spans="1:10" ht="15" x14ac:dyDescent="0.25">
      <c r="A265" t="s">
        <v>283</v>
      </c>
      <c r="B265" t="s">
        <v>487</v>
      </c>
      <c r="C265" t="s">
        <v>4</v>
      </c>
      <c r="D265" t="s">
        <v>102</v>
      </c>
      <c r="E265"/>
      <c r="F265"/>
      <c r="G265"/>
      <c r="H265"/>
      <c r="I265"/>
      <c r="J265">
        <v>30</v>
      </c>
    </row>
    <row r="266" spans="1:10" ht="15" x14ac:dyDescent="0.25">
      <c r="A266" t="s">
        <v>283</v>
      </c>
      <c r="B266" t="s">
        <v>488</v>
      </c>
      <c r="C266" t="s">
        <v>4</v>
      </c>
      <c r="D266" t="s">
        <v>102</v>
      </c>
      <c r="E266"/>
      <c r="F266"/>
      <c r="G266"/>
      <c r="H266"/>
      <c r="I266"/>
      <c r="J266">
        <v>31</v>
      </c>
    </row>
    <row r="267" spans="1:10" ht="15" x14ac:dyDescent="0.25">
      <c r="A267" t="s">
        <v>283</v>
      </c>
      <c r="B267" t="s">
        <v>489</v>
      </c>
      <c r="C267" t="s">
        <v>4</v>
      </c>
      <c r="D267" t="s">
        <v>102</v>
      </c>
      <c r="E267">
        <v>14</v>
      </c>
      <c r="F267">
        <v>45</v>
      </c>
      <c r="G267">
        <v>4</v>
      </c>
      <c r="H267">
        <v>63</v>
      </c>
      <c r="I267">
        <v>69</v>
      </c>
      <c r="J267">
        <v>32</v>
      </c>
    </row>
    <row r="268" spans="1:10" ht="15" x14ac:dyDescent="0.25">
      <c r="A268" t="s">
        <v>283</v>
      </c>
      <c r="B268" t="s">
        <v>490</v>
      </c>
      <c r="C268" t="s">
        <v>4</v>
      </c>
      <c r="D268" t="s">
        <v>102</v>
      </c>
      <c r="E268">
        <v>17</v>
      </c>
      <c r="F268">
        <v>46</v>
      </c>
      <c r="G268">
        <v>2</v>
      </c>
      <c r="H268">
        <v>65</v>
      </c>
      <c r="I268">
        <v>69</v>
      </c>
      <c r="J268">
        <v>33</v>
      </c>
    </row>
    <row r="269" spans="1:10" ht="15" x14ac:dyDescent="0.25">
      <c r="A269" t="s">
        <v>283</v>
      </c>
      <c r="B269" t="s">
        <v>491</v>
      </c>
      <c r="C269" t="s">
        <v>4</v>
      </c>
      <c r="D269" t="s">
        <v>102</v>
      </c>
      <c r="E269">
        <v>0.68600000000000005</v>
      </c>
      <c r="F269">
        <v>0.624</v>
      </c>
      <c r="G269">
        <v>0.7</v>
      </c>
      <c r="H269">
        <v>0.66200000000000003</v>
      </c>
      <c r="I269">
        <v>0.65800000000000003</v>
      </c>
      <c r="J269">
        <v>34</v>
      </c>
    </row>
    <row r="270" spans="1:10" ht="15" x14ac:dyDescent="0.25">
      <c r="A270" t="s">
        <v>283</v>
      </c>
      <c r="B270" t="s">
        <v>492</v>
      </c>
      <c r="C270" t="s">
        <v>4</v>
      </c>
      <c r="D270" t="s">
        <v>102</v>
      </c>
      <c r="E270">
        <v>0.65</v>
      </c>
      <c r="F270">
        <v>0.70199999999999996</v>
      </c>
      <c r="G270">
        <v>0.66700000000000004</v>
      </c>
      <c r="H270">
        <v>0.67200000000000004</v>
      </c>
      <c r="I270">
        <v>0.66700000000000004</v>
      </c>
      <c r="J270">
        <v>35</v>
      </c>
    </row>
    <row r="271" spans="1:10" ht="15" x14ac:dyDescent="0.25">
      <c r="A271" t="s">
        <v>283</v>
      </c>
      <c r="B271" t="s">
        <v>178</v>
      </c>
      <c r="C271" t="s">
        <v>4</v>
      </c>
      <c r="D271" t="s">
        <v>102</v>
      </c>
      <c r="E271">
        <v>5623</v>
      </c>
      <c r="F271">
        <v>5852</v>
      </c>
      <c r="G271">
        <v>10572</v>
      </c>
      <c r="H271">
        <v>5822</v>
      </c>
      <c r="I271">
        <v>5379</v>
      </c>
      <c r="J271">
        <v>36</v>
      </c>
    </row>
    <row r="272" spans="1:10" ht="15" x14ac:dyDescent="0.25">
      <c r="A272" t="s">
        <v>283</v>
      </c>
      <c r="B272" t="s">
        <v>493</v>
      </c>
      <c r="C272" t="s">
        <v>4</v>
      </c>
      <c r="D272" t="s">
        <v>102</v>
      </c>
      <c r="E272"/>
      <c r="F272"/>
      <c r="G272">
        <v>12</v>
      </c>
      <c r="H272"/>
      <c r="I272"/>
      <c r="J272">
        <v>39</v>
      </c>
    </row>
    <row r="273" spans="1:10" ht="15" x14ac:dyDescent="0.25">
      <c r="A273" t="s">
        <v>283</v>
      </c>
      <c r="B273" t="s">
        <v>494</v>
      </c>
      <c r="C273" t="s">
        <v>4</v>
      </c>
      <c r="D273" t="s">
        <v>102</v>
      </c>
      <c r="E273"/>
      <c r="F273"/>
      <c r="G273">
        <v>12</v>
      </c>
      <c r="H273">
        <v>1</v>
      </c>
      <c r="I273">
        <v>1</v>
      </c>
      <c r="J273">
        <v>40</v>
      </c>
    </row>
    <row r="274" spans="1:10" ht="15" x14ac:dyDescent="0.25">
      <c r="A274" t="s">
        <v>283</v>
      </c>
      <c r="B274" t="s">
        <v>495</v>
      </c>
      <c r="C274" t="s">
        <v>4</v>
      </c>
      <c r="D274" t="s">
        <v>102</v>
      </c>
      <c r="E274"/>
      <c r="F274"/>
      <c r="G274">
        <v>12</v>
      </c>
      <c r="H274">
        <v>1</v>
      </c>
      <c r="I274">
        <v>1</v>
      </c>
      <c r="J274">
        <v>41</v>
      </c>
    </row>
    <row r="275" spans="1:10" ht="15" x14ac:dyDescent="0.25">
      <c r="A275" t="s">
        <v>279</v>
      </c>
      <c r="B275" t="s">
        <v>458</v>
      </c>
      <c r="C275" t="s">
        <v>4</v>
      </c>
      <c r="D275" t="s">
        <v>103</v>
      </c>
      <c r="E275">
        <v>29</v>
      </c>
      <c r="F275">
        <v>87</v>
      </c>
      <c r="G275"/>
      <c r="H275">
        <v>116</v>
      </c>
      <c r="I275">
        <v>81</v>
      </c>
      <c r="J275">
        <v>1</v>
      </c>
    </row>
    <row r="276" spans="1:10" ht="15" x14ac:dyDescent="0.25">
      <c r="A276" t="s">
        <v>279</v>
      </c>
      <c r="B276" t="s">
        <v>459</v>
      </c>
      <c r="C276" t="s">
        <v>4</v>
      </c>
      <c r="D276" t="s">
        <v>103</v>
      </c>
      <c r="E276">
        <v>19</v>
      </c>
      <c r="F276">
        <v>71</v>
      </c>
      <c r="G276">
        <v>1</v>
      </c>
      <c r="H276">
        <v>91</v>
      </c>
      <c r="I276">
        <v>141</v>
      </c>
      <c r="J276">
        <v>2</v>
      </c>
    </row>
    <row r="277" spans="1:10" ht="15" x14ac:dyDescent="0.25">
      <c r="A277" t="s">
        <v>279</v>
      </c>
      <c r="B277" t="s">
        <v>460</v>
      </c>
      <c r="C277" t="s">
        <v>4</v>
      </c>
      <c r="D277" t="s">
        <v>103</v>
      </c>
      <c r="E277">
        <v>10</v>
      </c>
      <c r="F277">
        <v>33</v>
      </c>
      <c r="G277"/>
      <c r="H277">
        <v>1</v>
      </c>
      <c r="I277">
        <v>1</v>
      </c>
      <c r="J277">
        <v>3</v>
      </c>
    </row>
    <row r="278" spans="1:10" ht="15" x14ac:dyDescent="0.25">
      <c r="A278" t="s">
        <v>279</v>
      </c>
      <c r="B278" t="s">
        <v>461</v>
      </c>
      <c r="C278" t="s">
        <v>4</v>
      </c>
      <c r="D278" t="s">
        <v>103</v>
      </c>
      <c r="E278">
        <v>8</v>
      </c>
      <c r="F278">
        <v>48</v>
      </c>
      <c r="G278"/>
      <c r="H278">
        <v>56</v>
      </c>
      <c r="I278">
        <v>87</v>
      </c>
      <c r="J278">
        <v>4</v>
      </c>
    </row>
    <row r="279" spans="1:10" ht="15" x14ac:dyDescent="0.25">
      <c r="A279" t="s">
        <v>279</v>
      </c>
      <c r="B279" t="s">
        <v>462</v>
      </c>
      <c r="C279" t="s">
        <v>4</v>
      </c>
      <c r="D279" t="s">
        <v>103</v>
      </c>
      <c r="E279">
        <v>9</v>
      </c>
      <c r="F279">
        <v>23</v>
      </c>
      <c r="G279">
        <v>1</v>
      </c>
      <c r="H279">
        <v>33</v>
      </c>
      <c r="I279">
        <v>47</v>
      </c>
      <c r="J279">
        <v>5</v>
      </c>
    </row>
    <row r="280" spans="1:10" ht="15" x14ac:dyDescent="0.25">
      <c r="A280" t="s">
        <v>279</v>
      </c>
      <c r="B280" t="s">
        <v>463</v>
      </c>
      <c r="C280" t="s">
        <v>4</v>
      </c>
      <c r="D280" t="s">
        <v>103</v>
      </c>
      <c r="E280"/>
      <c r="F280">
        <v>1</v>
      </c>
      <c r="G280"/>
      <c r="H280">
        <v>1</v>
      </c>
      <c r="I280">
        <v>5</v>
      </c>
      <c r="J280">
        <v>6</v>
      </c>
    </row>
    <row r="281" spans="1:10" ht="15" x14ac:dyDescent="0.25">
      <c r="A281" t="s">
        <v>279</v>
      </c>
      <c r="B281" t="s">
        <v>464</v>
      </c>
      <c r="C281" t="s">
        <v>4</v>
      </c>
      <c r="D281" t="s">
        <v>103</v>
      </c>
      <c r="E281"/>
      <c r="F281">
        <v>1</v>
      </c>
      <c r="G281"/>
      <c r="H281">
        <v>1</v>
      </c>
      <c r="I281">
        <v>2</v>
      </c>
      <c r="J281">
        <v>7</v>
      </c>
    </row>
    <row r="282" spans="1:10" ht="15" x14ac:dyDescent="0.25">
      <c r="A282" t="s">
        <v>279</v>
      </c>
      <c r="B282" t="s">
        <v>465</v>
      </c>
      <c r="C282" t="s">
        <v>4</v>
      </c>
      <c r="D282" t="s">
        <v>103</v>
      </c>
      <c r="E282"/>
      <c r="F282"/>
      <c r="G282"/>
      <c r="H282"/>
      <c r="I282">
        <v>1</v>
      </c>
      <c r="J282">
        <v>8</v>
      </c>
    </row>
    <row r="283" spans="1:10" ht="15" x14ac:dyDescent="0.25">
      <c r="A283" t="s">
        <v>279</v>
      </c>
      <c r="B283" t="s">
        <v>466</v>
      </c>
      <c r="C283" t="s">
        <v>4</v>
      </c>
      <c r="D283" t="s">
        <v>103</v>
      </c>
      <c r="E283">
        <v>2</v>
      </c>
      <c r="F283">
        <v>1</v>
      </c>
      <c r="G283"/>
      <c r="H283">
        <v>3</v>
      </c>
      <c r="I283">
        <v>6</v>
      </c>
      <c r="J283">
        <v>9</v>
      </c>
    </row>
    <row r="284" spans="1:10" ht="15" x14ac:dyDescent="0.25">
      <c r="A284" t="s">
        <v>279</v>
      </c>
      <c r="B284" t="s">
        <v>467</v>
      </c>
      <c r="C284" t="s">
        <v>4</v>
      </c>
      <c r="D284" t="s">
        <v>103</v>
      </c>
      <c r="E284"/>
      <c r="F284"/>
      <c r="G284"/>
      <c r="H284"/>
      <c r="I284"/>
      <c r="J284">
        <v>10</v>
      </c>
    </row>
    <row r="285" spans="1:10" ht="15" x14ac:dyDescent="0.25">
      <c r="A285" t="s">
        <v>279</v>
      </c>
      <c r="B285" t="s">
        <v>468</v>
      </c>
      <c r="C285" t="s">
        <v>4</v>
      </c>
      <c r="D285" t="s">
        <v>103</v>
      </c>
      <c r="E285">
        <v>17</v>
      </c>
      <c r="F285">
        <v>68</v>
      </c>
      <c r="G285">
        <v>1</v>
      </c>
      <c r="H285">
        <v>86</v>
      </c>
      <c r="I285">
        <v>128</v>
      </c>
      <c r="J285">
        <v>11</v>
      </c>
    </row>
    <row r="286" spans="1:10" ht="15" x14ac:dyDescent="0.25">
      <c r="A286" t="s">
        <v>279</v>
      </c>
      <c r="B286" t="s">
        <v>469</v>
      </c>
      <c r="C286" t="s">
        <v>4</v>
      </c>
      <c r="D286" t="s">
        <v>103</v>
      </c>
      <c r="E286"/>
      <c r="F286"/>
      <c r="G286"/>
      <c r="H286"/>
      <c r="I286">
        <v>1</v>
      </c>
      <c r="J286">
        <v>12</v>
      </c>
    </row>
    <row r="287" spans="1:10" ht="15" x14ac:dyDescent="0.25">
      <c r="A287" t="s">
        <v>279</v>
      </c>
      <c r="B287" t="s">
        <v>470</v>
      </c>
      <c r="C287" t="s">
        <v>4</v>
      </c>
      <c r="D287" t="s">
        <v>103</v>
      </c>
      <c r="E287"/>
      <c r="F287">
        <v>6</v>
      </c>
      <c r="G287"/>
      <c r="H287">
        <v>6</v>
      </c>
      <c r="I287">
        <v>11</v>
      </c>
      <c r="J287">
        <v>13</v>
      </c>
    </row>
    <row r="288" spans="1:10" ht="15" x14ac:dyDescent="0.25">
      <c r="A288" t="s">
        <v>279</v>
      </c>
      <c r="B288" t="s">
        <v>471</v>
      </c>
      <c r="C288" t="s">
        <v>4</v>
      </c>
      <c r="D288" t="s">
        <v>103</v>
      </c>
      <c r="E288">
        <v>4</v>
      </c>
      <c r="F288">
        <v>8</v>
      </c>
      <c r="G288">
        <v>1</v>
      </c>
      <c r="H288">
        <v>13</v>
      </c>
      <c r="I288">
        <v>20</v>
      </c>
      <c r="J288">
        <v>14</v>
      </c>
    </row>
    <row r="289" spans="1:10" ht="15" x14ac:dyDescent="0.25">
      <c r="A289" t="s">
        <v>279</v>
      </c>
      <c r="B289" t="s">
        <v>472</v>
      </c>
      <c r="C289" t="s">
        <v>4</v>
      </c>
      <c r="D289" t="s">
        <v>103</v>
      </c>
      <c r="E289"/>
      <c r="F289"/>
      <c r="G289"/>
      <c r="H289"/>
      <c r="I289"/>
      <c r="J289">
        <v>15</v>
      </c>
    </row>
    <row r="290" spans="1:10" ht="15" x14ac:dyDescent="0.25">
      <c r="A290" t="s">
        <v>279</v>
      </c>
      <c r="B290" t="s">
        <v>473</v>
      </c>
      <c r="C290" t="s">
        <v>4</v>
      </c>
      <c r="D290" t="s">
        <v>103</v>
      </c>
      <c r="E290">
        <v>14</v>
      </c>
      <c r="F290">
        <v>65</v>
      </c>
      <c r="G290">
        <v>1</v>
      </c>
      <c r="H290">
        <v>80</v>
      </c>
      <c r="I290">
        <v>123</v>
      </c>
      <c r="J290">
        <v>16</v>
      </c>
    </row>
    <row r="291" spans="1:10" ht="15" x14ac:dyDescent="0.25">
      <c r="A291" t="s">
        <v>279</v>
      </c>
      <c r="B291" t="s">
        <v>474</v>
      </c>
      <c r="C291" t="s">
        <v>4</v>
      </c>
      <c r="D291" t="s">
        <v>103</v>
      </c>
      <c r="E291">
        <v>15</v>
      </c>
      <c r="F291">
        <v>44</v>
      </c>
      <c r="G291"/>
      <c r="H291">
        <v>59</v>
      </c>
      <c r="I291">
        <v>84</v>
      </c>
      <c r="J291">
        <v>17</v>
      </c>
    </row>
    <row r="292" spans="1:10" ht="15" x14ac:dyDescent="0.25">
      <c r="A292" t="s">
        <v>279</v>
      </c>
      <c r="B292" t="s">
        <v>475</v>
      </c>
      <c r="C292" t="s">
        <v>4</v>
      </c>
      <c r="D292" t="s">
        <v>103</v>
      </c>
      <c r="E292">
        <v>1</v>
      </c>
      <c r="F292">
        <v>6</v>
      </c>
      <c r="G292">
        <v>1</v>
      </c>
      <c r="H292">
        <v>8</v>
      </c>
      <c r="I292">
        <v>11</v>
      </c>
      <c r="J292">
        <v>18</v>
      </c>
    </row>
    <row r="293" spans="1:10" ht="15" x14ac:dyDescent="0.25">
      <c r="A293" t="s">
        <v>279</v>
      </c>
      <c r="B293" t="s">
        <v>476</v>
      </c>
      <c r="C293" t="s">
        <v>4</v>
      </c>
      <c r="D293" t="s">
        <v>103</v>
      </c>
      <c r="E293">
        <v>1</v>
      </c>
      <c r="F293">
        <v>4</v>
      </c>
      <c r="G293"/>
      <c r="H293">
        <v>5</v>
      </c>
      <c r="I293">
        <v>5</v>
      </c>
      <c r="J293">
        <v>19</v>
      </c>
    </row>
    <row r="294" spans="1:10" ht="15" x14ac:dyDescent="0.25">
      <c r="A294" t="s">
        <v>279</v>
      </c>
      <c r="B294" t="s">
        <v>477</v>
      </c>
      <c r="C294" t="s">
        <v>4</v>
      </c>
      <c r="D294" t="s">
        <v>103</v>
      </c>
      <c r="E294">
        <v>1</v>
      </c>
      <c r="F294">
        <v>2</v>
      </c>
      <c r="G294"/>
      <c r="H294">
        <v>3</v>
      </c>
      <c r="I294">
        <v>11</v>
      </c>
      <c r="J294">
        <v>20</v>
      </c>
    </row>
    <row r="295" spans="1:10" ht="15" x14ac:dyDescent="0.25">
      <c r="A295" t="s">
        <v>279</v>
      </c>
      <c r="B295" t="s">
        <v>478</v>
      </c>
      <c r="C295" t="s">
        <v>4</v>
      </c>
      <c r="D295" t="s">
        <v>103</v>
      </c>
      <c r="E295">
        <v>1</v>
      </c>
      <c r="F295">
        <v>10</v>
      </c>
      <c r="G295"/>
      <c r="H295">
        <v>11</v>
      </c>
      <c r="I295">
        <v>10</v>
      </c>
      <c r="J295">
        <v>21</v>
      </c>
    </row>
    <row r="296" spans="1:10" ht="15" x14ac:dyDescent="0.25">
      <c r="A296" t="s">
        <v>279</v>
      </c>
      <c r="B296" t="s">
        <v>479</v>
      </c>
      <c r="C296" t="s">
        <v>4</v>
      </c>
      <c r="D296" t="s">
        <v>103</v>
      </c>
      <c r="E296"/>
      <c r="F296">
        <v>1</v>
      </c>
      <c r="G296"/>
      <c r="H296">
        <v>1</v>
      </c>
      <c r="I296">
        <v>2</v>
      </c>
      <c r="J296">
        <v>22</v>
      </c>
    </row>
    <row r="297" spans="1:10" ht="15" x14ac:dyDescent="0.25">
      <c r="A297" t="s">
        <v>279</v>
      </c>
      <c r="B297" t="s">
        <v>480</v>
      </c>
      <c r="C297" t="s">
        <v>4</v>
      </c>
      <c r="D297" t="s">
        <v>103</v>
      </c>
      <c r="E297"/>
      <c r="F297"/>
      <c r="G297"/>
      <c r="H297"/>
      <c r="I297">
        <v>1</v>
      </c>
      <c r="J297">
        <v>23</v>
      </c>
    </row>
    <row r="298" spans="1:10" ht="15" x14ac:dyDescent="0.25">
      <c r="A298" t="s">
        <v>279</v>
      </c>
      <c r="B298" t="s">
        <v>481</v>
      </c>
      <c r="C298" t="s">
        <v>4</v>
      </c>
      <c r="D298" t="s">
        <v>103</v>
      </c>
      <c r="E298">
        <v>9</v>
      </c>
      <c r="F298">
        <v>18</v>
      </c>
      <c r="G298">
        <v>1</v>
      </c>
      <c r="H298">
        <v>28</v>
      </c>
      <c r="I298">
        <v>39</v>
      </c>
      <c r="J298">
        <v>24</v>
      </c>
    </row>
    <row r="299" spans="1:10" ht="15" x14ac:dyDescent="0.25">
      <c r="A299" t="s">
        <v>279</v>
      </c>
      <c r="B299" t="s">
        <v>482</v>
      </c>
      <c r="C299" t="s">
        <v>4</v>
      </c>
      <c r="D299" t="s">
        <v>103</v>
      </c>
      <c r="E299">
        <v>5</v>
      </c>
      <c r="F299">
        <v>21</v>
      </c>
      <c r="G299"/>
      <c r="H299">
        <v>26</v>
      </c>
      <c r="I299">
        <v>40</v>
      </c>
      <c r="J299">
        <v>25</v>
      </c>
    </row>
    <row r="300" spans="1:10" ht="15" x14ac:dyDescent="0.25">
      <c r="A300" t="s">
        <v>279</v>
      </c>
      <c r="B300" t="s">
        <v>483</v>
      </c>
      <c r="C300" t="s">
        <v>4</v>
      </c>
      <c r="D300" t="s">
        <v>103</v>
      </c>
      <c r="E300">
        <v>2</v>
      </c>
      <c r="F300">
        <v>10</v>
      </c>
      <c r="G300">
        <v>1</v>
      </c>
      <c r="H300">
        <v>13</v>
      </c>
      <c r="I300">
        <v>16</v>
      </c>
      <c r="J300">
        <v>26</v>
      </c>
    </row>
    <row r="301" spans="1:10" ht="15" x14ac:dyDescent="0.25">
      <c r="A301" t="s">
        <v>279</v>
      </c>
      <c r="B301" t="s">
        <v>484</v>
      </c>
      <c r="C301" t="s">
        <v>4</v>
      </c>
      <c r="D301" t="s">
        <v>103</v>
      </c>
      <c r="E301"/>
      <c r="F301">
        <v>2</v>
      </c>
      <c r="G301"/>
      <c r="H301">
        <v>2</v>
      </c>
      <c r="I301">
        <v>3</v>
      </c>
      <c r="J301">
        <v>27</v>
      </c>
    </row>
    <row r="302" spans="1:10" ht="15" x14ac:dyDescent="0.25">
      <c r="A302" t="s">
        <v>279</v>
      </c>
      <c r="B302" t="s">
        <v>485</v>
      </c>
      <c r="C302" t="s">
        <v>4</v>
      </c>
      <c r="D302" t="s">
        <v>103</v>
      </c>
      <c r="E302"/>
      <c r="F302"/>
      <c r="G302"/>
      <c r="H302"/>
      <c r="I302"/>
      <c r="J302">
        <v>28</v>
      </c>
    </row>
    <row r="303" spans="1:10" ht="15" x14ac:dyDescent="0.25">
      <c r="A303" t="s">
        <v>279</v>
      </c>
      <c r="B303" t="s">
        <v>486</v>
      </c>
      <c r="C303" t="s">
        <v>4</v>
      </c>
      <c r="D303" t="s">
        <v>103</v>
      </c>
      <c r="E303"/>
      <c r="F303">
        <v>1</v>
      </c>
      <c r="G303"/>
      <c r="H303">
        <v>1</v>
      </c>
      <c r="I303">
        <v>2</v>
      </c>
      <c r="J303">
        <v>29</v>
      </c>
    </row>
    <row r="304" spans="1:10" ht="15" x14ac:dyDescent="0.25">
      <c r="A304" t="s">
        <v>279</v>
      </c>
      <c r="B304" t="s">
        <v>487</v>
      </c>
      <c r="C304" t="s">
        <v>4</v>
      </c>
      <c r="D304" t="s">
        <v>103</v>
      </c>
      <c r="E304"/>
      <c r="F304"/>
      <c r="G304"/>
      <c r="H304"/>
      <c r="I304"/>
      <c r="J304">
        <v>30</v>
      </c>
    </row>
    <row r="305" spans="1:10" ht="15" x14ac:dyDescent="0.25">
      <c r="A305" t="s">
        <v>279</v>
      </c>
      <c r="B305" t="s">
        <v>488</v>
      </c>
      <c r="C305" t="s">
        <v>4</v>
      </c>
      <c r="D305" t="s">
        <v>103</v>
      </c>
      <c r="E305"/>
      <c r="F305"/>
      <c r="G305"/>
      <c r="H305"/>
      <c r="I305"/>
      <c r="J305">
        <v>31</v>
      </c>
    </row>
    <row r="306" spans="1:10" ht="15" x14ac:dyDescent="0.25">
      <c r="A306" t="s">
        <v>279</v>
      </c>
      <c r="B306" t="s">
        <v>489</v>
      </c>
      <c r="C306" t="s">
        <v>4</v>
      </c>
      <c r="D306" t="s">
        <v>103</v>
      </c>
      <c r="E306">
        <v>3</v>
      </c>
      <c r="F306">
        <v>4</v>
      </c>
      <c r="G306">
        <v>1</v>
      </c>
      <c r="H306">
        <v>8</v>
      </c>
      <c r="I306">
        <v>8</v>
      </c>
      <c r="J306">
        <v>32</v>
      </c>
    </row>
    <row r="307" spans="1:10" ht="15" x14ac:dyDescent="0.25">
      <c r="A307" t="s">
        <v>279</v>
      </c>
      <c r="B307" t="s">
        <v>490</v>
      </c>
      <c r="C307" t="s">
        <v>4</v>
      </c>
      <c r="D307" t="s">
        <v>103</v>
      </c>
      <c r="E307">
        <v>7</v>
      </c>
      <c r="F307">
        <v>8</v>
      </c>
      <c r="G307"/>
      <c r="H307">
        <v>15</v>
      </c>
      <c r="I307">
        <v>21</v>
      </c>
      <c r="J307">
        <v>33</v>
      </c>
    </row>
    <row r="308" spans="1:10" ht="15" x14ac:dyDescent="0.25">
      <c r="A308" t="s">
        <v>279</v>
      </c>
      <c r="B308" t="s">
        <v>491</v>
      </c>
      <c r="C308" t="s">
        <v>4</v>
      </c>
      <c r="D308" t="s">
        <v>103</v>
      </c>
      <c r="E308">
        <v>0.73499999999999999</v>
      </c>
      <c r="F308">
        <v>0.76900000000000002</v>
      </c>
      <c r="G308">
        <v>0.66700000000000004</v>
      </c>
      <c r="H308">
        <v>0.745</v>
      </c>
      <c r="I308">
        <v>0.61799999999999999</v>
      </c>
      <c r="J308">
        <v>34</v>
      </c>
    </row>
    <row r="309" spans="1:10" ht="15" x14ac:dyDescent="0.25">
      <c r="A309" t="s">
        <v>279</v>
      </c>
      <c r="B309" t="s">
        <v>492</v>
      </c>
      <c r="C309" t="s">
        <v>4</v>
      </c>
      <c r="D309" t="s">
        <v>103</v>
      </c>
      <c r="E309">
        <v>0.71399999999999997</v>
      </c>
      <c r="F309">
        <v>0.7</v>
      </c>
      <c r="G309"/>
      <c r="H309">
        <v>0.70799999999999996</v>
      </c>
      <c r="I309">
        <v>0.63200000000000001</v>
      </c>
      <c r="J309">
        <v>35</v>
      </c>
    </row>
    <row r="310" spans="1:10" ht="15" x14ac:dyDescent="0.25">
      <c r="A310" t="s">
        <v>279</v>
      </c>
      <c r="B310" t="s">
        <v>178</v>
      </c>
      <c r="C310" t="s">
        <v>4</v>
      </c>
      <c r="D310" t="s">
        <v>103</v>
      </c>
      <c r="E310">
        <v>6691</v>
      </c>
      <c r="F310">
        <v>6061</v>
      </c>
      <c r="G310">
        <v>8816</v>
      </c>
      <c r="H310">
        <v>6275</v>
      </c>
      <c r="I310">
        <v>7756</v>
      </c>
      <c r="J310">
        <v>36</v>
      </c>
    </row>
    <row r="311" spans="1:10" ht="15" x14ac:dyDescent="0.25">
      <c r="A311" t="s">
        <v>279</v>
      </c>
      <c r="B311" t="s">
        <v>493</v>
      </c>
      <c r="C311" t="s">
        <v>4</v>
      </c>
      <c r="D311" t="s">
        <v>103</v>
      </c>
      <c r="E311"/>
      <c r="F311"/>
      <c r="G311"/>
      <c r="H311"/>
      <c r="I311"/>
      <c r="J311">
        <v>39</v>
      </c>
    </row>
    <row r="312" spans="1:10" ht="15" x14ac:dyDescent="0.25">
      <c r="A312" t="s">
        <v>279</v>
      </c>
      <c r="B312" t="s">
        <v>494</v>
      </c>
      <c r="C312" t="s">
        <v>4</v>
      </c>
      <c r="D312" t="s">
        <v>103</v>
      </c>
      <c r="E312"/>
      <c r="F312"/>
      <c r="G312"/>
      <c r="H312"/>
      <c r="I312">
        <v>1</v>
      </c>
      <c r="J312">
        <v>40</v>
      </c>
    </row>
    <row r="313" spans="1:10" ht="15" x14ac:dyDescent="0.25">
      <c r="A313" t="s">
        <v>279</v>
      </c>
      <c r="B313" t="s">
        <v>495</v>
      </c>
      <c r="C313" t="s">
        <v>4</v>
      </c>
      <c r="D313" t="s">
        <v>103</v>
      </c>
      <c r="E313"/>
      <c r="F313"/>
      <c r="G313"/>
      <c r="H313"/>
      <c r="I313">
        <v>1</v>
      </c>
      <c r="J313">
        <v>41</v>
      </c>
    </row>
    <row r="314" spans="1:10" ht="15" x14ac:dyDescent="0.25">
      <c r="A314" t="s">
        <v>282</v>
      </c>
      <c r="B314" t="s">
        <v>458</v>
      </c>
      <c r="C314" t="s">
        <v>4</v>
      </c>
      <c r="D314" t="s">
        <v>105</v>
      </c>
      <c r="E314">
        <v>56</v>
      </c>
      <c r="F314">
        <v>210</v>
      </c>
      <c r="G314">
        <v>2</v>
      </c>
      <c r="H314">
        <v>268</v>
      </c>
      <c r="I314">
        <v>293</v>
      </c>
      <c r="J314">
        <v>1</v>
      </c>
    </row>
    <row r="315" spans="1:10" ht="15" x14ac:dyDescent="0.25">
      <c r="A315" t="s">
        <v>282</v>
      </c>
      <c r="B315" t="s">
        <v>459</v>
      </c>
      <c r="C315" t="s">
        <v>4</v>
      </c>
      <c r="D315" t="s">
        <v>105</v>
      </c>
      <c r="E315">
        <v>138</v>
      </c>
      <c r="F315">
        <v>267</v>
      </c>
      <c r="G315">
        <v>12</v>
      </c>
      <c r="H315">
        <v>418</v>
      </c>
      <c r="I315">
        <v>357</v>
      </c>
      <c r="J315">
        <v>2</v>
      </c>
    </row>
    <row r="316" spans="1:10" ht="15" x14ac:dyDescent="0.25">
      <c r="A316" t="s">
        <v>282</v>
      </c>
      <c r="B316" t="s">
        <v>460</v>
      </c>
      <c r="C316" t="s">
        <v>4</v>
      </c>
      <c r="D316" t="s">
        <v>105</v>
      </c>
      <c r="E316">
        <v>68</v>
      </c>
      <c r="F316">
        <v>109</v>
      </c>
      <c r="G316"/>
      <c r="H316">
        <v>8</v>
      </c>
      <c r="I316">
        <v>2</v>
      </c>
      <c r="J316">
        <v>3</v>
      </c>
    </row>
    <row r="317" spans="1:10" ht="15" x14ac:dyDescent="0.25">
      <c r="A317" t="s">
        <v>282</v>
      </c>
      <c r="B317" t="s">
        <v>461</v>
      </c>
      <c r="C317" t="s">
        <v>4</v>
      </c>
      <c r="D317" t="s">
        <v>105</v>
      </c>
      <c r="E317">
        <v>84</v>
      </c>
      <c r="F317">
        <v>175</v>
      </c>
      <c r="G317">
        <v>5</v>
      </c>
      <c r="H317">
        <v>265</v>
      </c>
      <c r="I317">
        <v>219</v>
      </c>
      <c r="J317">
        <v>4</v>
      </c>
    </row>
    <row r="318" spans="1:10" ht="15" x14ac:dyDescent="0.25">
      <c r="A318" t="s">
        <v>282</v>
      </c>
      <c r="B318" t="s">
        <v>462</v>
      </c>
      <c r="C318" t="s">
        <v>4</v>
      </c>
      <c r="D318" t="s">
        <v>105</v>
      </c>
      <c r="E318">
        <v>49</v>
      </c>
      <c r="F318">
        <v>89</v>
      </c>
      <c r="G318">
        <v>7</v>
      </c>
      <c r="H318">
        <v>145</v>
      </c>
      <c r="I318">
        <v>137</v>
      </c>
      <c r="J318">
        <v>5</v>
      </c>
    </row>
    <row r="319" spans="1:10" ht="15" x14ac:dyDescent="0.25">
      <c r="A319" t="s">
        <v>282</v>
      </c>
      <c r="B319" t="s">
        <v>463</v>
      </c>
      <c r="C319" t="s">
        <v>4</v>
      </c>
      <c r="D319" t="s">
        <v>105</v>
      </c>
      <c r="E319">
        <v>15</v>
      </c>
      <c r="F319">
        <v>28</v>
      </c>
      <c r="G319"/>
      <c r="H319">
        <v>44</v>
      </c>
      <c r="I319">
        <v>31</v>
      </c>
      <c r="J319">
        <v>6</v>
      </c>
    </row>
    <row r="320" spans="1:10" ht="15" x14ac:dyDescent="0.25">
      <c r="A320" t="s">
        <v>282</v>
      </c>
      <c r="B320" t="s">
        <v>464</v>
      </c>
      <c r="C320" t="s">
        <v>4</v>
      </c>
      <c r="D320" t="s">
        <v>105</v>
      </c>
      <c r="E320">
        <v>3</v>
      </c>
      <c r="F320">
        <v>2</v>
      </c>
      <c r="G320"/>
      <c r="H320">
        <v>5</v>
      </c>
      <c r="I320">
        <v>4</v>
      </c>
      <c r="J320">
        <v>7</v>
      </c>
    </row>
    <row r="321" spans="1:10" ht="15" x14ac:dyDescent="0.25">
      <c r="A321" t="s">
        <v>282</v>
      </c>
      <c r="B321" t="s">
        <v>465</v>
      </c>
      <c r="C321" t="s">
        <v>4</v>
      </c>
      <c r="D321" t="s">
        <v>105</v>
      </c>
      <c r="E321">
        <v>1</v>
      </c>
      <c r="F321">
        <v>1</v>
      </c>
      <c r="G321"/>
      <c r="H321">
        <v>2</v>
      </c>
      <c r="I321"/>
      <c r="J321">
        <v>8</v>
      </c>
    </row>
    <row r="322" spans="1:10" ht="15" x14ac:dyDescent="0.25">
      <c r="A322" t="s">
        <v>282</v>
      </c>
      <c r="B322" t="s">
        <v>466</v>
      </c>
      <c r="C322" t="s">
        <v>4</v>
      </c>
      <c r="D322" t="s">
        <v>105</v>
      </c>
      <c r="E322">
        <v>16</v>
      </c>
      <c r="F322">
        <v>31</v>
      </c>
      <c r="G322"/>
      <c r="H322">
        <v>47</v>
      </c>
      <c r="I322">
        <v>29</v>
      </c>
      <c r="J322">
        <v>9</v>
      </c>
    </row>
    <row r="323" spans="1:10" ht="15" x14ac:dyDescent="0.25">
      <c r="A323" t="s">
        <v>282</v>
      </c>
      <c r="B323" t="s">
        <v>467</v>
      </c>
      <c r="C323" t="s">
        <v>4</v>
      </c>
      <c r="D323" t="s">
        <v>105</v>
      </c>
      <c r="E323">
        <v>1</v>
      </c>
      <c r="F323"/>
      <c r="G323"/>
      <c r="H323">
        <v>1</v>
      </c>
      <c r="I323">
        <v>1</v>
      </c>
      <c r="J323">
        <v>10</v>
      </c>
    </row>
    <row r="324" spans="1:10" ht="15" x14ac:dyDescent="0.25">
      <c r="A324" t="s">
        <v>282</v>
      </c>
      <c r="B324" t="s">
        <v>468</v>
      </c>
      <c r="C324" t="s">
        <v>4</v>
      </c>
      <c r="D324" t="s">
        <v>105</v>
      </c>
      <c r="E324">
        <v>104</v>
      </c>
      <c r="F324">
        <v>210</v>
      </c>
      <c r="G324">
        <v>11</v>
      </c>
      <c r="H324">
        <v>325</v>
      </c>
      <c r="I324">
        <v>298</v>
      </c>
      <c r="J324">
        <v>11</v>
      </c>
    </row>
    <row r="325" spans="1:10" ht="15" x14ac:dyDescent="0.25">
      <c r="A325" t="s">
        <v>282</v>
      </c>
      <c r="B325" t="s">
        <v>469</v>
      </c>
      <c r="C325" t="s">
        <v>4</v>
      </c>
      <c r="D325" t="s">
        <v>105</v>
      </c>
      <c r="E325">
        <v>2</v>
      </c>
      <c r="F325">
        <v>1</v>
      </c>
      <c r="G325"/>
      <c r="H325">
        <v>3</v>
      </c>
      <c r="I325">
        <v>3</v>
      </c>
      <c r="J325">
        <v>12</v>
      </c>
    </row>
    <row r="326" spans="1:10" ht="15" x14ac:dyDescent="0.25">
      <c r="A326" t="s">
        <v>282</v>
      </c>
      <c r="B326" t="s">
        <v>470</v>
      </c>
      <c r="C326" t="s">
        <v>4</v>
      </c>
      <c r="D326" t="s">
        <v>105</v>
      </c>
      <c r="E326">
        <v>1</v>
      </c>
      <c r="F326">
        <v>56</v>
      </c>
      <c r="G326">
        <v>1</v>
      </c>
      <c r="H326">
        <v>58</v>
      </c>
      <c r="I326">
        <v>66</v>
      </c>
      <c r="J326">
        <v>13</v>
      </c>
    </row>
    <row r="327" spans="1:10" ht="15" x14ac:dyDescent="0.25">
      <c r="A327" t="s">
        <v>282</v>
      </c>
      <c r="B327" t="s">
        <v>471</v>
      </c>
      <c r="C327" t="s">
        <v>4</v>
      </c>
      <c r="D327" t="s">
        <v>105</v>
      </c>
      <c r="E327">
        <v>15</v>
      </c>
      <c r="F327">
        <v>31</v>
      </c>
      <c r="G327">
        <v>3</v>
      </c>
      <c r="H327">
        <v>49</v>
      </c>
      <c r="I327">
        <v>40</v>
      </c>
      <c r="J327">
        <v>14</v>
      </c>
    </row>
    <row r="328" spans="1:10" ht="15" x14ac:dyDescent="0.25">
      <c r="A328" t="s">
        <v>282</v>
      </c>
      <c r="B328" t="s">
        <v>472</v>
      </c>
      <c r="C328" t="s">
        <v>4</v>
      </c>
      <c r="D328" t="s">
        <v>105</v>
      </c>
      <c r="E328"/>
      <c r="F328"/>
      <c r="G328"/>
      <c r="H328"/>
      <c r="I328"/>
      <c r="J328">
        <v>15</v>
      </c>
    </row>
    <row r="329" spans="1:10" ht="15" x14ac:dyDescent="0.25">
      <c r="A329" t="s">
        <v>282</v>
      </c>
      <c r="B329" t="s">
        <v>473</v>
      </c>
      <c r="C329" t="s">
        <v>4</v>
      </c>
      <c r="D329" t="s">
        <v>105</v>
      </c>
      <c r="E329">
        <v>98</v>
      </c>
      <c r="F329">
        <v>226</v>
      </c>
      <c r="G329">
        <v>8</v>
      </c>
      <c r="H329">
        <v>332</v>
      </c>
      <c r="I329">
        <v>294</v>
      </c>
      <c r="J329">
        <v>16</v>
      </c>
    </row>
    <row r="330" spans="1:10" ht="15" x14ac:dyDescent="0.25">
      <c r="A330" t="s">
        <v>282</v>
      </c>
      <c r="B330" t="s">
        <v>474</v>
      </c>
      <c r="C330" t="s">
        <v>4</v>
      </c>
      <c r="D330" t="s">
        <v>105</v>
      </c>
      <c r="E330">
        <v>95</v>
      </c>
      <c r="F330">
        <v>178</v>
      </c>
      <c r="G330">
        <v>8</v>
      </c>
      <c r="H330">
        <v>282</v>
      </c>
      <c r="I330">
        <v>224</v>
      </c>
      <c r="J330">
        <v>17</v>
      </c>
    </row>
    <row r="331" spans="1:10" ht="15" x14ac:dyDescent="0.25">
      <c r="A331" t="s">
        <v>282</v>
      </c>
      <c r="B331" t="s">
        <v>475</v>
      </c>
      <c r="C331" t="s">
        <v>4</v>
      </c>
      <c r="D331" t="s">
        <v>105</v>
      </c>
      <c r="E331">
        <v>3</v>
      </c>
      <c r="F331">
        <v>12</v>
      </c>
      <c r="G331">
        <v>1</v>
      </c>
      <c r="H331">
        <v>16</v>
      </c>
      <c r="I331">
        <v>19</v>
      </c>
      <c r="J331">
        <v>18</v>
      </c>
    </row>
    <row r="332" spans="1:10" ht="15" x14ac:dyDescent="0.25">
      <c r="A332" t="s">
        <v>282</v>
      </c>
      <c r="B332" t="s">
        <v>476</v>
      </c>
      <c r="C332" t="s">
        <v>4</v>
      </c>
      <c r="D332" t="s">
        <v>105</v>
      </c>
      <c r="E332">
        <v>1</v>
      </c>
      <c r="F332">
        <v>1</v>
      </c>
      <c r="G332"/>
      <c r="H332">
        <v>2</v>
      </c>
      <c r="I332">
        <v>8</v>
      </c>
      <c r="J332">
        <v>19</v>
      </c>
    </row>
    <row r="333" spans="1:10" ht="15" x14ac:dyDescent="0.25">
      <c r="A333" t="s">
        <v>282</v>
      </c>
      <c r="B333" t="s">
        <v>477</v>
      </c>
      <c r="C333" t="s">
        <v>4</v>
      </c>
      <c r="D333" t="s">
        <v>105</v>
      </c>
      <c r="E333">
        <v>7</v>
      </c>
      <c r="F333">
        <v>20</v>
      </c>
      <c r="G333">
        <v>2</v>
      </c>
      <c r="H333">
        <v>29</v>
      </c>
      <c r="I333">
        <v>30</v>
      </c>
      <c r="J333">
        <v>20</v>
      </c>
    </row>
    <row r="334" spans="1:10" ht="15" x14ac:dyDescent="0.25">
      <c r="A334" t="s">
        <v>282</v>
      </c>
      <c r="B334" t="s">
        <v>478</v>
      </c>
      <c r="C334" t="s">
        <v>4</v>
      </c>
      <c r="D334" t="s">
        <v>105</v>
      </c>
      <c r="E334">
        <v>7</v>
      </c>
      <c r="F334">
        <v>25</v>
      </c>
      <c r="G334">
        <v>1</v>
      </c>
      <c r="H334">
        <v>33</v>
      </c>
      <c r="I334">
        <v>33</v>
      </c>
      <c r="J334">
        <v>21</v>
      </c>
    </row>
    <row r="335" spans="1:10" ht="15" x14ac:dyDescent="0.25">
      <c r="A335" t="s">
        <v>282</v>
      </c>
      <c r="B335" t="s">
        <v>479</v>
      </c>
      <c r="C335" t="s">
        <v>4</v>
      </c>
      <c r="D335" t="s">
        <v>105</v>
      </c>
      <c r="E335">
        <v>1</v>
      </c>
      <c r="F335">
        <v>5</v>
      </c>
      <c r="G335"/>
      <c r="H335">
        <v>6</v>
      </c>
      <c r="I335">
        <v>7</v>
      </c>
      <c r="J335">
        <v>22</v>
      </c>
    </row>
    <row r="336" spans="1:10" ht="15" x14ac:dyDescent="0.25">
      <c r="A336" t="s">
        <v>282</v>
      </c>
      <c r="B336" t="s">
        <v>480</v>
      </c>
      <c r="C336" t="s">
        <v>4</v>
      </c>
      <c r="D336" t="s">
        <v>105</v>
      </c>
      <c r="E336"/>
      <c r="F336">
        <v>1</v>
      </c>
      <c r="G336"/>
      <c r="H336">
        <v>1</v>
      </c>
      <c r="I336">
        <v>3</v>
      </c>
      <c r="J336">
        <v>23</v>
      </c>
    </row>
    <row r="337" spans="1:10" ht="15" x14ac:dyDescent="0.25">
      <c r="A337" t="s">
        <v>282</v>
      </c>
      <c r="B337" t="s">
        <v>481</v>
      </c>
      <c r="C337" t="s">
        <v>4</v>
      </c>
      <c r="D337" t="s">
        <v>105</v>
      </c>
      <c r="E337">
        <v>57</v>
      </c>
      <c r="F337">
        <v>134</v>
      </c>
      <c r="G337">
        <v>4</v>
      </c>
      <c r="H337">
        <v>195</v>
      </c>
      <c r="I337">
        <v>131</v>
      </c>
      <c r="J337">
        <v>24</v>
      </c>
    </row>
    <row r="338" spans="1:10" ht="15" x14ac:dyDescent="0.25">
      <c r="A338" t="s">
        <v>282</v>
      </c>
      <c r="B338" t="s">
        <v>482</v>
      </c>
      <c r="C338" t="s">
        <v>4</v>
      </c>
      <c r="D338" t="s">
        <v>105</v>
      </c>
      <c r="E338">
        <v>42</v>
      </c>
      <c r="F338">
        <v>92</v>
      </c>
      <c r="G338">
        <v>3</v>
      </c>
      <c r="H338">
        <v>137</v>
      </c>
      <c r="I338">
        <v>118</v>
      </c>
      <c r="J338">
        <v>25</v>
      </c>
    </row>
    <row r="339" spans="1:10" ht="15" x14ac:dyDescent="0.25">
      <c r="A339" t="s">
        <v>282</v>
      </c>
      <c r="B339" t="s">
        <v>483</v>
      </c>
      <c r="C339" t="s">
        <v>4</v>
      </c>
      <c r="D339" t="s">
        <v>105</v>
      </c>
      <c r="E339">
        <v>16</v>
      </c>
      <c r="F339">
        <v>63</v>
      </c>
      <c r="G339">
        <v>2</v>
      </c>
      <c r="H339">
        <v>81</v>
      </c>
      <c r="I339">
        <v>59</v>
      </c>
      <c r="J339">
        <v>26</v>
      </c>
    </row>
    <row r="340" spans="1:10" ht="15" x14ac:dyDescent="0.25">
      <c r="A340" t="s">
        <v>282</v>
      </c>
      <c r="B340" t="s">
        <v>484</v>
      </c>
      <c r="C340" t="s">
        <v>4</v>
      </c>
      <c r="D340" t="s">
        <v>105</v>
      </c>
      <c r="E340">
        <v>5</v>
      </c>
      <c r="F340">
        <v>3</v>
      </c>
      <c r="G340"/>
      <c r="H340">
        <v>8</v>
      </c>
      <c r="I340">
        <v>3</v>
      </c>
      <c r="J340">
        <v>27</v>
      </c>
    </row>
    <row r="341" spans="1:10" ht="15" x14ac:dyDescent="0.25">
      <c r="A341" t="s">
        <v>282</v>
      </c>
      <c r="B341" t="s">
        <v>485</v>
      </c>
      <c r="C341" t="s">
        <v>4</v>
      </c>
      <c r="D341" t="s">
        <v>105</v>
      </c>
      <c r="E341"/>
      <c r="F341"/>
      <c r="G341"/>
      <c r="H341"/>
      <c r="I341"/>
      <c r="J341">
        <v>28</v>
      </c>
    </row>
    <row r="342" spans="1:10" ht="15" x14ac:dyDescent="0.25">
      <c r="A342" t="s">
        <v>282</v>
      </c>
      <c r="B342" t="s">
        <v>486</v>
      </c>
      <c r="C342" t="s">
        <v>4</v>
      </c>
      <c r="D342" t="s">
        <v>105</v>
      </c>
      <c r="E342">
        <v>12</v>
      </c>
      <c r="F342">
        <v>9</v>
      </c>
      <c r="G342">
        <v>1</v>
      </c>
      <c r="H342">
        <v>22</v>
      </c>
      <c r="I342">
        <v>19</v>
      </c>
      <c r="J342">
        <v>29</v>
      </c>
    </row>
    <row r="343" spans="1:10" ht="15" x14ac:dyDescent="0.25">
      <c r="A343" t="s">
        <v>282</v>
      </c>
      <c r="B343" t="s">
        <v>487</v>
      </c>
      <c r="C343" t="s">
        <v>4</v>
      </c>
      <c r="D343" t="s">
        <v>105</v>
      </c>
      <c r="E343">
        <v>1</v>
      </c>
      <c r="F343"/>
      <c r="G343"/>
      <c r="H343">
        <v>1</v>
      </c>
      <c r="I343"/>
      <c r="J343">
        <v>30</v>
      </c>
    </row>
    <row r="344" spans="1:10" ht="15" x14ac:dyDescent="0.25">
      <c r="A344" t="s">
        <v>282</v>
      </c>
      <c r="B344" t="s">
        <v>488</v>
      </c>
      <c r="C344" t="s">
        <v>4</v>
      </c>
      <c r="D344" t="s">
        <v>105</v>
      </c>
      <c r="E344"/>
      <c r="F344"/>
      <c r="G344"/>
      <c r="H344"/>
      <c r="I344"/>
      <c r="J344">
        <v>31</v>
      </c>
    </row>
    <row r="345" spans="1:10" ht="15" x14ac:dyDescent="0.25">
      <c r="A345" t="s">
        <v>282</v>
      </c>
      <c r="B345" t="s">
        <v>489</v>
      </c>
      <c r="C345" t="s">
        <v>4</v>
      </c>
      <c r="D345" t="s">
        <v>105</v>
      </c>
      <c r="E345">
        <v>21</v>
      </c>
      <c r="F345">
        <v>18</v>
      </c>
      <c r="G345">
        <v>4</v>
      </c>
      <c r="H345">
        <v>43</v>
      </c>
      <c r="I345">
        <v>40</v>
      </c>
      <c r="J345">
        <v>32</v>
      </c>
    </row>
    <row r="346" spans="1:10" ht="15" x14ac:dyDescent="0.25">
      <c r="A346" t="s">
        <v>282</v>
      </c>
      <c r="B346" t="s">
        <v>490</v>
      </c>
      <c r="C346" t="s">
        <v>4</v>
      </c>
      <c r="D346" t="s">
        <v>105</v>
      </c>
      <c r="E346">
        <v>20</v>
      </c>
      <c r="F346">
        <v>70</v>
      </c>
      <c r="G346">
        <v>3</v>
      </c>
      <c r="H346">
        <v>93</v>
      </c>
      <c r="I346">
        <v>59</v>
      </c>
      <c r="J346">
        <v>33</v>
      </c>
    </row>
    <row r="347" spans="1:10" ht="15" x14ac:dyDescent="0.25">
      <c r="A347" t="s">
        <v>282</v>
      </c>
      <c r="B347" t="s">
        <v>491</v>
      </c>
      <c r="C347" t="s">
        <v>4</v>
      </c>
      <c r="D347" t="s">
        <v>105</v>
      </c>
      <c r="E347">
        <v>0.51900000000000002</v>
      </c>
      <c r="F347">
        <v>0.61699999999999999</v>
      </c>
      <c r="G347">
        <v>1</v>
      </c>
      <c r="H347">
        <v>0.59499999999999997</v>
      </c>
      <c r="I347">
        <v>0.66200000000000003</v>
      </c>
      <c r="J347">
        <v>34</v>
      </c>
    </row>
    <row r="348" spans="1:10" ht="15" x14ac:dyDescent="0.25">
      <c r="A348" t="s">
        <v>282</v>
      </c>
      <c r="B348" t="s">
        <v>492</v>
      </c>
      <c r="C348" t="s">
        <v>4</v>
      </c>
      <c r="D348" t="s">
        <v>105</v>
      </c>
      <c r="E348">
        <v>0.65200000000000002</v>
      </c>
      <c r="F348">
        <v>0.68500000000000005</v>
      </c>
      <c r="G348">
        <v>0.66700000000000004</v>
      </c>
      <c r="H348">
        <v>0.66500000000000004</v>
      </c>
      <c r="I348">
        <v>0.73599999999999999</v>
      </c>
      <c r="J348">
        <v>35</v>
      </c>
    </row>
    <row r="349" spans="1:10" ht="15" x14ac:dyDescent="0.25">
      <c r="A349" t="s">
        <v>282</v>
      </c>
      <c r="B349" t="s">
        <v>178</v>
      </c>
      <c r="C349" t="s">
        <v>4</v>
      </c>
      <c r="D349" t="s">
        <v>105</v>
      </c>
      <c r="E349">
        <v>5652</v>
      </c>
      <c r="F349">
        <v>6225</v>
      </c>
      <c r="G349">
        <v>8599</v>
      </c>
      <c r="H349">
        <v>5955</v>
      </c>
      <c r="I349">
        <v>6676</v>
      </c>
      <c r="J349">
        <v>36</v>
      </c>
    </row>
    <row r="350" spans="1:10" ht="15" x14ac:dyDescent="0.25">
      <c r="A350" t="s">
        <v>282</v>
      </c>
      <c r="B350" t="s">
        <v>493</v>
      </c>
      <c r="C350" t="s">
        <v>4</v>
      </c>
      <c r="D350" t="s">
        <v>105</v>
      </c>
      <c r="E350"/>
      <c r="F350"/>
      <c r="G350">
        <v>30</v>
      </c>
      <c r="H350"/>
      <c r="I350"/>
      <c r="J350">
        <v>39</v>
      </c>
    </row>
    <row r="351" spans="1:10" ht="15" x14ac:dyDescent="0.25">
      <c r="A351" t="s">
        <v>282</v>
      </c>
      <c r="B351" t="s">
        <v>494</v>
      </c>
      <c r="C351" t="s">
        <v>4</v>
      </c>
      <c r="D351" t="s">
        <v>105</v>
      </c>
      <c r="E351"/>
      <c r="F351"/>
      <c r="G351">
        <v>30</v>
      </c>
      <c r="H351">
        <v>1</v>
      </c>
      <c r="I351">
        <v>1</v>
      </c>
      <c r="J351">
        <v>40</v>
      </c>
    </row>
    <row r="352" spans="1:10" ht="15" x14ac:dyDescent="0.25">
      <c r="A352" t="s">
        <v>282</v>
      </c>
      <c r="B352" t="s">
        <v>495</v>
      </c>
      <c r="C352" t="s">
        <v>4</v>
      </c>
      <c r="D352" t="s">
        <v>105</v>
      </c>
      <c r="E352"/>
      <c r="F352"/>
      <c r="G352">
        <v>30</v>
      </c>
      <c r="H352">
        <v>1</v>
      </c>
      <c r="I352">
        <v>1</v>
      </c>
      <c r="J352">
        <v>41</v>
      </c>
    </row>
    <row r="353" spans="1:10" ht="15" x14ac:dyDescent="0.25">
      <c r="A353" t="s">
        <v>281</v>
      </c>
      <c r="B353" t="s">
        <v>458</v>
      </c>
      <c r="C353" t="s">
        <v>4</v>
      </c>
      <c r="D353" t="s">
        <v>107</v>
      </c>
      <c r="E353">
        <v>16</v>
      </c>
      <c r="F353">
        <v>63</v>
      </c>
      <c r="G353"/>
      <c r="H353">
        <v>79</v>
      </c>
      <c r="I353">
        <v>56</v>
      </c>
      <c r="J353">
        <v>1</v>
      </c>
    </row>
    <row r="354" spans="1:10" ht="15" x14ac:dyDescent="0.25">
      <c r="A354" t="s">
        <v>281</v>
      </c>
      <c r="B354" t="s">
        <v>459</v>
      </c>
      <c r="C354" t="s">
        <v>4</v>
      </c>
      <c r="D354" t="s">
        <v>107</v>
      </c>
      <c r="E354">
        <v>7</v>
      </c>
      <c r="F354">
        <v>109</v>
      </c>
      <c r="G354">
        <v>1</v>
      </c>
      <c r="H354">
        <v>117</v>
      </c>
      <c r="I354">
        <v>139</v>
      </c>
      <c r="J354">
        <v>2</v>
      </c>
    </row>
    <row r="355" spans="1:10" ht="15" x14ac:dyDescent="0.25">
      <c r="A355" t="s">
        <v>281</v>
      </c>
      <c r="B355" t="s">
        <v>460</v>
      </c>
      <c r="C355" t="s">
        <v>4</v>
      </c>
      <c r="D355" t="s">
        <v>107</v>
      </c>
      <c r="E355">
        <v>1</v>
      </c>
      <c r="F355">
        <v>23</v>
      </c>
      <c r="G355"/>
      <c r="H355">
        <v>1</v>
      </c>
      <c r="I355"/>
      <c r="J355">
        <v>3</v>
      </c>
    </row>
    <row r="356" spans="1:10" ht="15" x14ac:dyDescent="0.25">
      <c r="A356" t="s">
        <v>281</v>
      </c>
      <c r="B356" t="s">
        <v>461</v>
      </c>
      <c r="C356" t="s">
        <v>4</v>
      </c>
      <c r="D356" t="s">
        <v>107</v>
      </c>
      <c r="E356">
        <v>6</v>
      </c>
      <c r="F356">
        <v>75</v>
      </c>
      <c r="G356">
        <v>1</v>
      </c>
      <c r="H356">
        <v>82</v>
      </c>
      <c r="I356">
        <v>100</v>
      </c>
      <c r="J356">
        <v>4</v>
      </c>
    </row>
    <row r="357" spans="1:10" ht="15" x14ac:dyDescent="0.25">
      <c r="A357" t="s">
        <v>281</v>
      </c>
      <c r="B357" t="s">
        <v>462</v>
      </c>
      <c r="C357" t="s">
        <v>4</v>
      </c>
      <c r="D357" t="s">
        <v>107</v>
      </c>
      <c r="E357">
        <v>1</v>
      </c>
      <c r="F357">
        <v>34</v>
      </c>
      <c r="G357"/>
      <c r="H357">
        <v>35</v>
      </c>
      <c r="I357">
        <v>39</v>
      </c>
      <c r="J357">
        <v>5</v>
      </c>
    </row>
    <row r="358" spans="1:10" ht="15" x14ac:dyDescent="0.25">
      <c r="A358" t="s">
        <v>281</v>
      </c>
      <c r="B358" t="s">
        <v>463</v>
      </c>
      <c r="C358" t="s">
        <v>4</v>
      </c>
      <c r="D358" t="s">
        <v>107</v>
      </c>
      <c r="E358"/>
      <c r="F358">
        <v>11</v>
      </c>
      <c r="G358"/>
      <c r="H358">
        <v>11</v>
      </c>
      <c r="I358">
        <v>10</v>
      </c>
      <c r="J358">
        <v>6</v>
      </c>
    </row>
    <row r="359" spans="1:10" ht="15" x14ac:dyDescent="0.25">
      <c r="A359" t="s">
        <v>281</v>
      </c>
      <c r="B359" t="s">
        <v>464</v>
      </c>
      <c r="C359" t="s">
        <v>4</v>
      </c>
      <c r="D359" t="s">
        <v>107</v>
      </c>
      <c r="E359"/>
      <c r="F359">
        <v>1</v>
      </c>
      <c r="G359"/>
      <c r="H359">
        <v>1</v>
      </c>
      <c r="I359"/>
      <c r="J359">
        <v>7</v>
      </c>
    </row>
    <row r="360" spans="1:10" ht="15" x14ac:dyDescent="0.25">
      <c r="A360" t="s">
        <v>281</v>
      </c>
      <c r="B360" t="s">
        <v>465</v>
      </c>
      <c r="C360" t="s">
        <v>4</v>
      </c>
      <c r="D360" t="s">
        <v>107</v>
      </c>
      <c r="E360">
        <v>1</v>
      </c>
      <c r="F360">
        <v>3</v>
      </c>
      <c r="G360"/>
      <c r="H360">
        <v>4</v>
      </c>
      <c r="I360">
        <v>3</v>
      </c>
      <c r="J360">
        <v>8</v>
      </c>
    </row>
    <row r="361" spans="1:10" ht="15" x14ac:dyDescent="0.25">
      <c r="A361" t="s">
        <v>281</v>
      </c>
      <c r="B361" t="s">
        <v>466</v>
      </c>
      <c r="C361" t="s">
        <v>4</v>
      </c>
      <c r="D361" t="s">
        <v>107</v>
      </c>
      <c r="E361">
        <v>1</v>
      </c>
      <c r="F361">
        <v>14</v>
      </c>
      <c r="G361"/>
      <c r="H361">
        <v>15</v>
      </c>
      <c r="I361">
        <v>15</v>
      </c>
      <c r="J361">
        <v>9</v>
      </c>
    </row>
    <row r="362" spans="1:10" ht="15" x14ac:dyDescent="0.25">
      <c r="A362" t="s">
        <v>281</v>
      </c>
      <c r="B362" t="s">
        <v>467</v>
      </c>
      <c r="C362" t="s">
        <v>4</v>
      </c>
      <c r="D362" t="s">
        <v>107</v>
      </c>
      <c r="E362"/>
      <c r="F362">
        <v>1</v>
      </c>
      <c r="G362"/>
      <c r="H362">
        <v>1</v>
      </c>
      <c r="I362">
        <v>2</v>
      </c>
      <c r="J362">
        <v>10</v>
      </c>
    </row>
    <row r="363" spans="1:10" ht="15" x14ac:dyDescent="0.25">
      <c r="A363" t="s">
        <v>281</v>
      </c>
      <c r="B363" t="s">
        <v>468</v>
      </c>
      <c r="C363" t="s">
        <v>4</v>
      </c>
      <c r="D363" t="s">
        <v>107</v>
      </c>
      <c r="E363">
        <v>5</v>
      </c>
      <c r="F363">
        <v>80</v>
      </c>
      <c r="G363">
        <v>1</v>
      </c>
      <c r="H363">
        <v>86</v>
      </c>
      <c r="I363">
        <v>101</v>
      </c>
      <c r="J363">
        <v>11</v>
      </c>
    </row>
    <row r="364" spans="1:10" ht="15" x14ac:dyDescent="0.25">
      <c r="A364" t="s">
        <v>281</v>
      </c>
      <c r="B364" t="s">
        <v>469</v>
      </c>
      <c r="C364" t="s">
        <v>4</v>
      </c>
      <c r="D364" t="s">
        <v>107</v>
      </c>
      <c r="E364"/>
      <c r="F364">
        <v>4</v>
      </c>
      <c r="G364"/>
      <c r="H364">
        <v>4</v>
      </c>
      <c r="I364">
        <v>3</v>
      </c>
      <c r="J364">
        <v>12</v>
      </c>
    </row>
    <row r="365" spans="1:10" ht="15" x14ac:dyDescent="0.25">
      <c r="A365" t="s">
        <v>281</v>
      </c>
      <c r="B365" t="s">
        <v>470</v>
      </c>
      <c r="C365" t="s">
        <v>4</v>
      </c>
      <c r="D365" t="s">
        <v>107</v>
      </c>
      <c r="E365"/>
      <c r="F365">
        <v>12</v>
      </c>
      <c r="G365">
        <v>1</v>
      </c>
      <c r="H365">
        <v>13</v>
      </c>
      <c r="I365">
        <v>13</v>
      </c>
      <c r="J365">
        <v>13</v>
      </c>
    </row>
    <row r="366" spans="1:10" ht="15" x14ac:dyDescent="0.25">
      <c r="A366" t="s">
        <v>281</v>
      </c>
      <c r="B366" t="s">
        <v>471</v>
      </c>
      <c r="C366" t="s">
        <v>4</v>
      </c>
      <c r="D366" t="s">
        <v>107</v>
      </c>
      <c r="E366">
        <v>1</v>
      </c>
      <c r="F366">
        <v>9</v>
      </c>
      <c r="G366"/>
      <c r="H366">
        <v>10</v>
      </c>
      <c r="I366">
        <v>13</v>
      </c>
      <c r="J366">
        <v>14</v>
      </c>
    </row>
    <row r="367" spans="1:10" ht="15" x14ac:dyDescent="0.25">
      <c r="A367" t="s">
        <v>281</v>
      </c>
      <c r="B367" t="s">
        <v>472</v>
      </c>
      <c r="C367" t="s">
        <v>4</v>
      </c>
      <c r="D367" t="s">
        <v>107</v>
      </c>
      <c r="E367"/>
      <c r="F367"/>
      <c r="G367"/>
      <c r="H367"/>
      <c r="I367"/>
      <c r="J367">
        <v>15</v>
      </c>
    </row>
    <row r="368" spans="1:10" ht="15" x14ac:dyDescent="0.25">
      <c r="A368" t="s">
        <v>281</v>
      </c>
      <c r="B368" t="s">
        <v>473</v>
      </c>
      <c r="C368" t="s">
        <v>4</v>
      </c>
      <c r="D368" t="s">
        <v>107</v>
      </c>
      <c r="E368">
        <v>5</v>
      </c>
      <c r="F368">
        <v>104</v>
      </c>
      <c r="G368">
        <v>1</v>
      </c>
      <c r="H368">
        <v>110</v>
      </c>
      <c r="I368">
        <v>128</v>
      </c>
      <c r="J368">
        <v>16</v>
      </c>
    </row>
    <row r="369" spans="1:10" ht="15" x14ac:dyDescent="0.25">
      <c r="A369" t="s">
        <v>281</v>
      </c>
      <c r="B369" t="s">
        <v>474</v>
      </c>
      <c r="C369" t="s">
        <v>4</v>
      </c>
      <c r="D369" t="s">
        <v>107</v>
      </c>
      <c r="E369">
        <v>6</v>
      </c>
      <c r="F369">
        <v>49</v>
      </c>
      <c r="G369"/>
      <c r="H369">
        <v>55</v>
      </c>
      <c r="I369">
        <v>64</v>
      </c>
      <c r="J369">
        <v>17</v>
      </c>
    </row>
    <row r="370" spans="1:10" ht="15" x14ac:dyDescent="0.25">
      <c r="A370" t="s">
        <v>281</v>
      </c>
      <c r="B370" t="s">
        <v>475</v>
      </c>
      <c r="C370" t="s">
        <v>4</v>
      </c>
      <c r="D370" t="s">
        <v>107</v>
      </c>
      <c r="E370"/>
      <c r="F370">
        <v>11</v>
      </c>
      <c r="G370"/>
      <c r="H370">
        <v>11</v>
      </c>
      <c r="I370">
        <v>12</v>
      </c>
      <c r="J370">
        <v>18</v>
      </c>
    </row>
    <row r="371" spans="1:10" ht="15" x14ac:dyDescent="0.25">
      <c r="A371" t="s">
        <v>281</v>
      </c>
      <c r="B371" t="s">
        <v>476</v>
      </c>
      <c r="C371" t="s">
        <v>4</v>
      </c>
      <c r="D371" t="s">
        <v>107</v>
      </c>
      <c r="E371"/>
      <c r="F371">
        <v>3</v>
      </c>
      <c r="G371">
        <v>1</v>
      </c>
      <c r="H371">
        <v>4</v>
      </c>
      <c r="I371">
        <v>6</v>
      </c>
      <c r="J371">
        <v>19</v>
      </c>
    </row>
    <row r="372" spans="1:10" ht="15" x14ac:dyDescent="0.25">
      <c r="A372" t="s">
        <v>281</v>
      </c>
      <c r="B372" t="s">
        <v>477</v>
      </c>
      <c r="C372" t="s">
        <v>4</v>
      </c>
      <c r="D372" t="s">
        <v>107</v>
      </c>
      <c r="E372"/>
      <c r="F372">
        <v>2</v>
      </c>
      <c r="G372"/>
      <c r="H372">
        <v>2</v>
      </c>
      <c r="I372">
        <v>12</v>
      </c>
      <c r="J372">
        <v>20</v>
      </c>
    </row>
    <row r="373" spans="1:10" ht="15" x14ac:dyDescent="0.25">
      <c r="A373" t="s">
        <v>281</v>
      </c>
      <c r="B373" t="s">
        <v>478</v>
      </c>
      <c r="C373" t="s">
        <v>4</v>
      </c>
      <c r="D373" t="s">
        <v>107</v>
      </c>
      <c r="E373"/>
      <c r="F373">
        <v>23</v>
      </c>
      <c r="G373"/>
      <c r="H373">
        <v>23</v>
      </c>
      <c r="I373">
        <v>30</v>
      </c>
      <c r="J373">
        <v>21</v>
      </c>
    </row>
    <row r="374" spans="1:10" ht="15" x14ac:dyDescent="0.25">
      <c r="A374" t="s">
        <v>281</v>
      </c>
      <c r="B374" t="s">
        <v>479</v>
      </c>
      <c r="C374" t="s">
        <v>4</v>
      </c>
      <c r="D374" t="s">
        <v>107</v>
      </c>
      <c r="E374">
        <v>1</v>
      </c>
      <c r="F374">
        <v>13</v>
      </c>
      <c r="G374"/>
      <c r="H374">
        <v>14</v>
      </c>
      <c r="I374">
        <v>7</v>
      </c>
      <c r="J374">
        <v>22</v>
      </c>
    </row>
    <row r="375" spans="1:10" ht="15" x14ac:dyDescent="0.25">
      <c r="A375" t="s">
        <v>281</v>
      </c>
      <c r="B375" t="s">
        <v>480</v>
      </c>
      <c r="C375" t="s">
        <v>4</v>
      </c>
      <c r="D375" t="s">
        <v>107</v>
      </c>
      <c r="E375"/>
      <c r="F375"/>
      <c r="G375"/>
      <c r="H375"/>
      <c r="I375"/>
      <c r="J375">
        <v>23</v>
      </c>
    </row>
    <row r="376" spans="1:10" ht="15" x14ac:dyDescent="0.25">
      <c r="A376" t="s">
        <v>281</v>
      </c>
      <c r="B376" t="s">
        <v>481</v>
      </c>
      <c r="C376" t="s">
        <v>4</v>
      </c>
      <c r="D376" t="s">
        <v>107</v>
      </c>
      <c r="E376">
        <v>4</v>
      </c>
      <c r="F376">
        <v>42</v>
      </c>
      <c r="G376"/>
      <c r="H376">
        <v>46</v>
      </c>
      <c r="I376">
        <v>56</v>
      </c>
      <c r="J376">
        <v>24</v>
      </c>
    </row>
    <row r="377" spans="1:10" ht="15" x14ac:dyDescent="0.25">
      <c r="A377" t="s">
        <v>281</v>
      </c>
      <c r="B377" t="s">
        <v>482</v>
      </c>
      <c r="C377" t="s">
        <v>4</v>
      </c>
      <c r="D377" t="s">
        <v>107</v>
      </c>
      <c r="E377">
        <v>3</v>
      </c>
      <c r="F377">
        <v>28</v>
      </c>
      <c r="G377"/>
      <c r="H377">
        <v>31</v>
      </c>
      <c r="I377">
        <v>39</v>
      </c>
      <c r="J377">
        <v>25</v>
      </c>
    </row>
    <row r="378" spans="1:10" ht="15" x14ac:dyDescent="0.25">
      <c r="A378" t="s">
        <v>281</v>
      </c>
      <c r="B378" t="s">
        <v>483</v>
      </c>
      <c r="C378" t="s">
        <v>4</v>
      </c>
      <c r="D378" t="s">
        <v>107</v>
      </c>
      <c r="E378">
        <v>4</v>
      </c>
      <c r="F378">
        <v>36</v>
      </c>
      <c r="G378"/>
      <c r="H378">
        <v>40</v>
      </c>
      <c r="I378">
        <v>47</v>
      </c>
      <c r="J378">
        <v>26</v>
      </c>
    </row>
    <row r="379" spans="1:10" ht="15" x14ac:dyDescent="0.25">
      <c r="A379" t="s">
        <v>281</v>
      </c>
      <c r="B379" t="s">
        <v>484</v>
      </c>
      <c r="C379" t="s">
        <v>4</v>
      </c>
      <c r="D379" t="s">
        <v>107</v>
      </c>
      <c r="E379"/>
      <c r="F379"/>
      <c r="G379"/>
      <c r="H379"/>
      <c r="I379"/>
      <c r="J379">
        <v>27</v>
      </c>
    </row>
    <row r="380" spans="1:10" ht="15" x14ac:dyDescent="0.25">
      <c r="A380" t="s">
        <v>281</v>
      </c>
      <c r="B380" t="s">
        <v>485</v>
      </c>
      <c r="C380" t="s">
        <v>4</v>
      </c>
      <c r="D380" t="s">
        <v>107</v>
      </c>
      <c r="E380"/>
      <c r="F380"/>
      <c r="G380"/>
      <c r="H380"/>
      <c r="I380"/>
      <c r="J380">
        <v>28</v>
      </c>
    </row>
    <row r="381" spans="1:10" ht="15" x14ac:dyDescent="0.25">
      <c r="A381" t="s">
        <v>281</v>
      </c>
      <c r="B381" t="s">
        <v>486</v>
      </c>
      <c r="C381" t="s">
        <v>4</v>
      </c>
      <c r="D381" t="s">
        <v>107</v>
      </c>
      <c r="E381"/>
      <c r="F381"/>
      <c r="G381"/>
      <c r="H381"/>
      <c r="I381">
        <v>3</v>
      </c>
      <c r="J381">
        <v>29</v>
      </c>
    </row>
    <row r="382" spans="1:10" ht="15" x14ac:dyDescent="0.25">
      <c r="A382" t="s">
        <v>281</v>
      </c>
      <c r="B382" t="s">
        <v>487</v>
      </c>
      <c r="C382" t="s">
        <v>4</v>
      </c>
      <c r="D382" t="s">
        <v>107</v>
      </c>
      <c r="E382"/>
      <c r="F382"/>
      <c r="G382"/>
      <c r="H382"/>
      <c r="I382"/>
      <c r="J382">
        <v>30</v>
      </c>
    </row>
    <row r="383" spans="1:10" ht="15" x14ac:dyDescent="0.25">
      <c r="A383" t="s">
        <v>281</v>
      </c>
      <c r="B383" t="s">
        <v>488</v>
      </c>
      <c r="C383" t="s">
        <v>4</v>
      </c>
      <c r="D383" t="s">
        <v>107</v>
      </c>
      <c r="E383"/>
      <c r="F383"/>
      <c r="G383"/>
      <c r="H383"/>
      <c r="I383"/>
      <c r="J383">
        <v>31</v>
      </c>
    </row>
    <row r="384" spans="1:10" ht="15" x14ac:dyDescent="0.25">
      <c r="A384" t="s">
        <v>281</v>
      </c>
      <c r="B384" t="s">
        <v>489</v>
      </c>
      <c r="C384" t="s">
        <v>4</v>
      </c>
      <c r="D384" t="s">
        <v>107</v>
      </c>
      <c r="E384">
        <v>1</v>
      </c>
      <c r="F384">
        <v>5</v>
      </c>
      <c r="G384"/>
      <c r="H384">
        <v>6</v>
      </c>
      <c r="I384">
        <v>9</v>
      </c>
      <c r="J384">
        <v>32</v>
      </c>
    </row>
    <row r="385" spans="1:10" ht="15" x14ac:dyDescent="0.25">
      <c r="A385" t="s">
        <v>281</v>
      </c>
      <c r="B385" t="s">
        <v>490</v>
      </c>
      <c r="C385" t="s">
        <v>4</v>
      </c>
      <c r="D385" t="s">
        <v>107</v>
      </c>
      <c r="E385">
        <v>3</v>
      </c>
      <c r="F385">
        <v>35</v>
      </c>
      <c r="G385"/>
      <c r="H385">
        <v>38</v>
      </c>
      <c r="I385">
        <v>43</v>
      </c>
      <c r="J385">
        <v>33</v>
      </c>
    </row>
    <row r="386" spans="1:10" ht="15" x14ac:dyDescent="0.25">
      <c r="A386" t="s">
        <v>281</v>
      </c>
      <c r="B386" t="s">
        <v>491</v>
      </c>
      <c r="C386" t="s">
        <v>4</v>
      </c>
      <c r="D386" t="s">
        <v>107</v>
      </c>
      <c r="E386">
        <v>0.66700000000000004</v>
      </c>
      <c r="F386">
        <v>0.72199999999999998</v>
      </c>
      <c r="G386"/>
      <c r="H386">
        <v>0.7</v>
      </c>
      <c r="I386">
        <v>0.78300000000000003</v>
      </c>
      <c r="J386">
        <v>34</v>
      </c>
    </row>
    <row r="387" spans="1:10" ht="15" x14ac:dyDescent="0.25">
      <c r="A387" t="s">
        <v>281</v>
      </c>
      <c r="B387" t="s">
        <v>492</v>
      </c>
      <c r="C387" t="s">
        <v>4</v>
      </c>
      <c r="D387" t="s">
        <v>107</v>
      </c>
      <c r="E387">
        <v>0.66700000000000004</v>
      </c>
      <c r="F387">
        <v>0.72699999999999998</v>
      </c>
      <c r="G387">
        <v>0.5</v>
      </c>
      <c r="H387">
        <v>0.68799999999999994</v>
      </c>
      <c r="I387">
        <v>0.6</v>
      </c>
      <c r="J387">
        <v>35</v>
      </c>
    </row>
    <row r="388" spans="1:10" ht="15" x14ac:dyDescent="0.25">
      <c r="A388" t="s">
        <v>281</v>
      </c>
      <c r="B388" t="s">
        <v>178</v>
      </c>
      <c r="C388" t="s">
        <v>4</v>
      </c>
      <c r="D388" t="s">
        <v>107</v>
      </c>
      <c r="E388">
        <v>7711</v>
      </c>
      <c r="F388">
        <v>11400</v>
      </c>
      <c r="G388"/>
      <c r="H388">
        <v>9722</v>
      </c>
      <c r="I388">
        <v>10342</v>
      </c>
      <c r="J388">
        <v>36</v>
      </c>
    </row>
    <row r="389" spans="1:10" ht="15" x14ac:dyDescent="0.25">
      <c r="A389" t="s">
        <v>281</v>
      </c>
      <c r="B389" t="s">
        <v>493</v>
      </c>
      <c r="C389" t="s">
        <v>4</v>
      </c>
      <c r="D389" t="s">
        <v>107</v>
      </c>
      <c r="E389"/>
      <c r="F389"/>
      <c r="G389">
        <v>3</v>
      </c>
      <c r="H389"/>
      <c r="I389"/>
      <c r="J389">
        <v>39</v>
      </c>
    </row>
    <row r="390" spans="1:10" ht="15" x14ac:dyDescent="0.25">
      <c r="A390" t="s">
        <v>281</v>
      </c>
      <c r="B390" t="s">
        <v>494</v>
      </c>
      <c r="C390" t="s">
        <v>4</v>
      </c>
      <c r="D390" t="s">
        <v>107</v>
      </c>
      <c r="E390"/>
      <c r="F390"/>
      <c r="G390">
        <v>3</v>
      </c>
      <c r="H390">
        <v>1</v>
      </c>
      <c r="I390">
        <v>1</v>
      </c>
      <c r="J390">
        <v>40</v>
      </c>
    </row>
    <row r="391" spans="1:10" ht="15" x14ac:dyDescent="0.25">
      <c r="A391" t="s">
        <v>281</v>
      </c>
      <c r="B391" t="s">
        <v>495</v>
      </c>
      <c r="C391" t="s">
        <v>4</v>
      </c>
      <c r="D391" t="s">
        <v>107</v>
      </c>
      <c r="E391"/>
      <c r="F391"/>
      <c r="G391">
        <v>3</v>
      </c>
      <c r="H391">
        <v>1</v>
      </c>
      <c r="I391">
        <v>1</v>
      </c>
      <c r="J391">
        <v>41</v>
      </c>
    </row>
    <row r="392" spans="1:10" ht="15" x14ac:dyDescent="0.25">
      <c r="A392" t="s">
        <v>284</v>
      </c>
      <c r="B392" t="s">
        <v>458</v>
      </c>
      <c r="C392" t="s">
        <v>5</v>
      </c>
      <c r="D392" t="s">
        <v>109</v>
      </c>
      <c r="E392">
        <v>1</v>
      </c>
      <c r="F392">
        <v>223</v>
      </c>
      <c r="G392"/>
      <c r="H392">
        <v>224</v>
      </c>
      <c r="I392">
        <v>102</v>
      </c>
      <c r="J392">
        <v>1</v>
      </c>
    </row>
    <row r="393" spans="1:10" ht="15" x14ac:dyDescent="0.25">
      <c r="A393" t="s">
        <v>284</v>
      </c>
      <c r="B393" t="s">
        <v>459</v>
      </c>
      <c r="C393" t="s">
        <v>5</v>
      </c>
      <c r="D393" t="s">
        <v>109</v>
      </c>
      <c r="E393"/>
      <c r="F393">
        <v>139</v>
      </c>
      <c r="G393">
        <v>19</v>
      </c>
      <c r="H393">
        <v>158</v>
      </c>
      <c r="I393">
        <v>255</v>
      </c>
      <c r="J393">
        <v>2</v>
      </c>
    </row>
    <row r="394" spans="1:10" ht="15" x14ac:dyDescent="0.25">
      <c r="A394" t="s">
        <v>284</v>
      </c>
      <c r="B394" t="s">
        <v>460</v>
      </c>
      <c r="C394" t="s">
        <v>5</v>
      </c>
      <c r="D394" t="s">
        <v>109</v>
      </c>
      <c r="E394"/>
      <c r="F394">
        <v>89</v>
      </c>
      <c r="G394"/>
      <c r="H394">
        <v>29</v>
      </c>
      <c r="I394">
        <v>31</v>
      </c>
      <c r="J394">
        <v>3</v>
      </c>
    </row>
    <row r="395" spans="1:10" ht="15" x14ac:dyDescent="0.25">
      <c r="A395" t="s">
        <v>284</v>
      </c>
      <c r="B395" t="s">
        <v>461</v>
      </c>
      <c r="C395" t="s">
        <v>5</v>
      </c>
      <c r="D395" t="s">
        <v>109</v>
      </c>
      <c r="E395"/>
      <c r="F395">
        <v>60</v>
      </c>
      <c r="G395">
        <v>8</v>
      </c>
      <c r="H395">
        <v>68</v>
      </c>
      <c r="I395">
        <v>95</v>
      </c>
      <c r="J395">
        <v>4</v>
      </c>
    </row>
    <row r="396" spans="1:10" ht="15" x14ac:dyDescent="0.25">
      <c r="A396" t="s">
        <v>284</v>
      </c>
      <c r="B396" t="s">
        <v>462</v>
      </c>
      <c r="C396" t="s">
        <v>5</v>
      </c>
      <c r="D396" t="s">
        <v>109</v>
      </c>
      <c r="E396"/>
      <c r="F396">
        <v>79</v>
      </c>
      <c r="G396">
        <v>11</v>
      </c>
      <c r="H396">
        <v>90</v>
      </c>
      <c r="I396">
        <v>159</v>
      </c>
      <c r="J396">
        <v>5</v>
      </c>
    </row>
    <row r="397" spans="1:10" ht="15" x14ac:dyDescent="0.25">
      <c r="A397" t="s">
        <v>284</v>
      </c>
      <c r="B397" t="s">
        <v>463</v>
      </c>
      <c r="C397" t="s">
        <v>5</v>
      </c>
      <c r="D397" t="s">
        <v>109</v>
      </c>
      <c r="E397"/>
      <c r="F397">
        <v>12</v>
      </c>
      <c r="G397">
        <v>2</v>
      </c>
      <c r="H397">
        <v>14</v>
      </c>
      <c r="I397">
        <v>16</v>
      </c>
      <c r="J397">
        <v>6</v>
      </c>
    </row>
    <row r="398" spans="1:10" ht="15" x14ac:dyDescent="0.25">
      <c r="A398" t="s">
        <v>284</v>
      </c>
      <c r="B398" t="s">
        <v>464</v>
      </c>
      <c r="C398" t="s">
        <v>5</v>
      </c>
      <c r="D398" t="s">
        <v>109</v>
      </c>
      <c r="E398"/>
      <c r="F398">
        <v>4</v>
      </c>
      <c r="G398"/>
      <c r="H398">
        <v>4</v>
      </c>
      <c r="I398"/>
      <c r="J398">
        <v>7</v>
      </c>
    </row>
    <row r="399" spans="1:10" ht="15" x14ac:dyDescent="0.25">
      <c r="A399" t="s">
        <v>284</v>
      </c>
      <c r="B399" t="s">
        <v>465</v>
      </c>
      <c r="C399" t="s">
        <v>5</v>
      </c>
      <c r="D399" t="s">
        <v>109</v>
      </c>
      <c r="E399"/>
      <c r="F399">
        <v>6</v>
      </c>
      <c r="G399">
        <v>2</v>
      </c>
      <c r="H399">
        <v>8</v>
      </c>
      <c r="I399">
        <v>8</v>
      </c>
      <c r="J399">
        <v>8</v>
      </c>
    </row>
    <row r="400" spans="1:10" ht="15" x14ac:dyDescent="0.25">
      <c r="A400" t="s">
        <v>284</v>
      </c>
      <c r="B400" t="s">
        <v>466</v>
      </c>
      <c r="C400" t="s">
        <v>5</v>
      </c>
      <c r="D400" t="s">
        <v>109</v>
      </c>
      <c r="E400"/>
      <c r="F400">
        <v>22</v>
      </c>
      <c r="G400">
        <v>6</v>
      </c>
      <c r="H400">
        <v>28</v>
      </c>
      <c r="I400">
        <v>29</v>
      </c>
      <c r="J400">
        <v>9</v>
      </c>
    </row>
    <row r="401" spans="1:10" ht="15" x14ac:dyDescent="0.25">
      <c r="A401" t="s">
        <v>284</v>
      </c>
      <c r="B401" t="s">
        <v>467</v>
      </c>
      <c r="C401" t="s">
        <v>5</v>
      </c>
      <c r="D401" t="s">
        <v>109</v>
      </c>
      <c r="E401"/>
      <c r="F401">
        <v>1</v>
      </c>
      <c r="G401"/>
      <c r="H401">
        <v>1</v>
      </c>
      <c r="I401"/>
      <c r="J401">
        <v>10</v>
      </c>
    </row>
    <row r="402" spans="1:10" ht="15" x14ac:dyDescent="0.25">
      <c r="A402" t="s">
        <v>284</v>
      </c>
      <c r="B402" t="s">
        <v>468</v>
      </c>
      <c r="C402" t="s">
        <v>5</v>
      </c>
      <c r="D402" t="s">
        <v>109</v>
      </c>
      <c r="E402"/>
      <c r="F402">
        <v>94</v>
      </c>
      <c r="G402">
        <v>11</v>
      </c>
      <c r="H402">
        <v>105</v>
      </c>
      <c r="I402">
        <v>196</v>
      </c>
      <c r="J402">
        <v>11</v>
      </c>
    </row>
    <row r="403" spans="1:10" ht="15" x14ac:dyDescent="0.25">
      <c r="A403" t="s">
        <v>284</v>
      </c>
      <c r="B403" t="s">
        <v>469</v>
      </c>
      <c r="C403" t="s">
        <v>5</v>
      </c>
      <c r="D403" t="s">
        <v>109</v>
      </c>
      <c r="E403"/>
      <c r="F403">
        <v>4</v>
      </c>
      <c r="G403">
        <v>1</v>
      </c>
      <c r="H403">
        <v>5</v>
      </c>
      <c r="I403">
        <v>3</v>
      </c>
      <c r="J403">
        <v>12</v>
      </c>
    </row>
    <row r="404" spans="1:10" ht="15" x14ac:dyDescent="0.25">
      <c r="A404" t="s">
        <v>284</v>
      </c>
      <c r="B404" t="s">
        <v>470</v>
      </c>
      <c r="C404" t="s">
        <v>5</v>
      </c>
      <c r="D404" t="s">
        <v>109</v>
      </c>
      <c r="E404"/>
      <c r="F404"/>
      <c r="G404"/>
      <c r="H404"/>
      <c r="I404">
        <v>4</v>
      </c>
      <c r="J404">
        <v>13</v>
      </c>
    </row>
    <row r="405" spans="1:10" ht="15" x14ac:dyDescent="0.25">
      <c r="A405" t="s">
        <v>284</v>
      </c>
      <c r="B405" t="s">
        <v>471</v>
      </c>
      <c r="C405" t="s">
        <v>5</v>
      </c>
      <c r="D405" t="s">
        <v>109</v>
      </c>
      <c r="E405"/>
      <c r="F405">
        <v>10</v>
      </c>
      <c r="G405">
        <v>1</v>
      </c>
      <c r="H405">
        <v>11</v>
      </c>
      <c r="I405">
        <v>15</v>
      </c>
      <c r="J405">
        <v>14</v>
      </c>
    </row>
    <row r="406" spans="1:10" ht="15" x14ac:dyDescent="0.25">
      <c r="A406" t="s">
        <v>284</v>
      </c>
      <c r="B406" t="s">
        <v>472</v>
      </c>
      <c r="C406" t="s">
        <v>5</v>
      </c>
      <c r="D406" t="s">
        <v>109</v>
      </c>
      <c r="E406"/>
      <c r="F406"/>
      <c r="G406"/>
      <c r="H406"/>
      <c r="I406"/>
      <c r="J406">
        <v>15</v>
      </c>
    </row>
    <row r="407" spans="1:10" ht="15" x14ac:dyDescent="0.25">
      <c r="A407" t="s">
        <v>284</v>
      </c>
      <c r="B407" t="s">
        <v>473</v>
      </c>
      <c r="C407" t="s">
        <v>5</v>
      </c>
      <c r="D407" t="s">
        <v>109</v>
      </c>
      <c r="E407"/>
      <c r="F407">
        <v>138</v>
      </c>
      <c r="G407">
        <v>17</v>
      </c>
      <c r="H407">
        <v>155</v>
      </c>
      <c r="I407">
        <v>253</v>
      </c>
      <c r="J407">
        <v>16</v>
      </c>
    </row>
    <row r="408" spans="1:10" ht="15" x14ac:dyDescent="0.25">
      <c r="A408" t="s">
        <v>284</v>
      </c>
      <c r="B408" t="s">
        <v>474</v>
      </c>
      <c r="C408" t="s">
        <v>5</v>
      </c>
      <c r="D408" t="s">
        <v>109</v>
      </c>
      <c r="E408"/>
      <c r="F408">
        <v>28</v>
      </c>
      <c r="G408">
        <v>4</v>
      </c>
      <c r="H408">
        <v>32</v>
      </c>
      <c r="I408">
        <v>58</v>
      </c>
      <c r="J408">
        <v>17</v>
      </c>
    </row>
    <row r="409" spans="1:10" ht="15" x14ac:dyDescent="0.25">
      <c r="A409" t="s">
        <v>284</v>
      </c>
      <c r="B409" t="s">
        <v>475</v>
      </c>
      <c r="C409" t="s">
        <v>5</v>
      </c>
      <c r="D409" t="s">
        <v>109</v>
      </c>
      <c r="E409"/>
      <c r="F409">
        <v>17</v>
      </c>
      <c r="G409">
        <v>1</v>
      </c>
      <c r="H409">
        <v>18</v>
      </c>
      <c r="I409">
        <v>25</v>
      </c>
      <c r="J409">
        <v>18</v>
      </c>
    </row>
    <row r="410" spans="1:10" ht="15" x14ac:dyDescent="0.25">
      <c r="A410" t="s">
        <v>284</v>
      </c>
      <c r="B410" t="s">
        <v>476</v>
      </c>
      <c r="C410" t="s">
        <v>5</v>
      </c>
      <c r="D410" t="s">
        <v>109</v>
      </c>
      <c r="E410"/>
      <c r="F410">
        <v>2</v>
      </c>
      <c r="G410">
        <v>3</v>
      </c>
      <c r="H410">
        <v>5</v>
      </c>
      <c r="I410">
        <v>5</v>
      </c>
      <c r="J410">
        <v>19</v>
      </c>
    </row>
    <row r="411" spans="1:10" ht="15" x14ac:dyDescent="0.25">
      <c r="A411" t="s">
        <v>284</v>
      </c>
      <c r="B411" t="s">
        <v>477</v>
      </c>
      <c r="C411" t="s">
        <v>5</v>
      </c>
      <c r="D411" t="s">
        <v>109</v>
      </c>
      <c r="E411"/>
      <c r="F411">
        <v>10</v>
      </c>
      <c r="G411"/>
      <c r="H411">
        <v>10</v>
      </c>
      <c r="I411">
        <v>19</v>
      </c>
      <c r="J411">
        <v>20</v>
      </c>
    </row>
    <row r="412" spans="1:10" ht="15" x14ac:dyDescent="0.25">
      <c r="A412" t="s">
        <v>284</v>
      </c>
      <c r="B412" t="s">
        <v>478</v>
      </c>
      <c r="C412" t="s">
        <v>5</v>
      </c>
      <c r="D412" t="s">
        <v>109</v>
      </c>
      <c r="E412"/>
      <c r="F412">
        <v>49</v>
      </c>
      <c r="G412">
        <v>6</v>
      </c>
      <c r="H412">
        <v>55</v>
      </c>
      <c r="I412">
        <v>90</v>
      </c>
      <c r="J412">
        <v>21</v>
      </c>
    </row>
    <row r="413" spans="1:10" ht="15" x14ac:dyDescent="0.25">
      <c r="A413" t="s">
        <v>284</v>
      </c>
      <c r="B413" t="s">
        <v>479</v>
      </c>
      <c r="C413" t="s">
        <v>5</v>
      </c>
      <c r="D413" t="s">
        <v>109</v>
      </c>
      <c r="E413"/>
      <c r="F413">
        <v>21</v>
      </c>
      <c r="G413">
        <v>2</v>
      </c>
      <c r="H413">
        <v>23</v>
      </c>
      <c r="I413">
        <v>35</v>
      </c>
      <c r="J413">
        <v>22</v>
      </c>
    </row>
    <row r="414" spans="1:10" ht="15" x14ac:dyDescent="0.25">
      <c r="A414" t="s">
        <v>284</v>
      </c>
      <c r="B414" t="s">
        <v>480</v>
      </c>
      <c r="C414" t="s">
        <v>5</v>
      </c>
      <c r="D414" t="s">
        <v>109</v>
      </c>
      <c r="E414"/>
      <c r="F414">
        <v>2</v>
      </c>
      <c r="G414"/>
      <c r="H414">
        <v>2</v>
      </c>
      <c r="I414">
        <v>4</v>
      </c>
      <c r="J414">
        <v>23</v>
      </c>
    </row>
    <row r="415" spans="1:10" ht="15" x14ac:dyDescent="0.25">
      <c r="A415" t="s">
        <v>284</v>
      </c>
      <c r="B415" t="s">
        <v>481</v>
      </c>
      <c r="C415" t="s">
        <v>5</v>
      </c>
      <c r="D415" t="s">
        <v>109</v>
      </c>
      <c r="E415"/>
      <c r="F415">
        <v>50</v>
      </c>
      <c r="G415">
        <v>6</v>
      </c>
      <c r="H415">
        <v>56</v>
      </c>
      <c r="I415">
        <v>109</v>
      </c>
      <c r="J415">
        <v>24</v>
      </c>
    </row>
    <row r="416" spans="1:10" ht="15" x14ac:dyDescent="0.25">
      <c r="A416" t="s">
        <v>284</v>
      </c>
      <c r="B416" t="s">
        <v>482</v>
      </c>
      <c r="C416" t="s">
        <v>5</v>
      </c>
      <c r="D416" t="s">
        <v>109</v>
      </c>
      <c r="E416"/>
      <c r="F416">
        <v>47</v>
      </c>
      <c r="G416">
        <v>5</v>
      </c>
      <c r="H416">
        <v>52</v>
      </c>
      <c r="I416">
        <v>84</v>
      </c>
      <c r="J416">
        <v>25</v>
      </c>
    </row>
    <row r="417" spans="1:10" ht="15" x14ac:dyDescent="0.25">
      <c r="A417" t="s">
        <v>284</v>
      </c>
      <c r="B417" t="s">
        <v>483</v>
      </c>
      <c r="C417" t="s">
        <v>5</v>
      </c>
      <c r="D417" t="s">
        <v>109</v>
      </c>
      <c r="E417"/>
      <c r="F417">
        <v>10</v>
      </c>
      <c r="G417"/>
      <c r="H417">
        <v>10</v>
      </c>
      <c r="I417">
        <v>15</v>
      </c>
      <c r="J417">
        <v>26</v>
      </c>
    </row>
    <row r="418" spans="1:10" ht="15" x14ac:dyDescent="0.25">
      <c r="A418" t="s">
        <v>284</v>
      </c>
      <c r="B418" t="s">
        <v>484</v>
      </c>
      <c r="C418" t="s">
        <v>5</v>
      </c>
      <c r="D418" t="s">
        <v>109</v>
      </c>
      <c r="E418"/>
      <c r="F418">
        <v>1</v>
      </c>
      <c r="G418"/>
      <c r="H418">
        <v>1</v>
      </c>
      <c r="I418">
        <v>1</v>
      </c>
      <c r="J418">
        <v>27</v>
      </c>
    </row>
    <row r="419" spans="1:10" ht="15" x14ac:dyDescent="0.25">
      <c r="A419" t="s">
        <v>284</v>
      </c>
      <c r="B419" t="s">
        <v>485</v>
      </c>
      <c r="C419" t="s">
        <v>5</v>
      </c>
      <c r="D419" t="s">
        <v>109</v>
      </c>
      <c r="E419"/>
      <c r="F419"/>
      <c r="G419"/>
      <c r="H419"/>
      <c r="I419"/>
      <c r="J419">
        <v>28</v>
      </c>
    </row>
    <row r="420" spans="1:10" ht="15" x14ac:dyDescent="0.25">
      <c r="A420" t="s">
        <v>284</v>
      </c>
      <c r="B420" t="s">
        <v>486</v>
      </c>
      <c r="C420" t="s">
        <v>5</v>
      </c>
      <c r="D420" t="s">
        <v>109</v>
      </c>
      <c r="E420"/>
      <c r="F420">
        <v>7</v>
      </c>
      <c r="G420">
        <v>2</v>
      </c>
      <c r="H420">
        <v>9</v>
      </c>
      <c r="I420">
        <v>7</v>
      </c>
      <c r="J420">
        <v>29</v>
      </c>
    </row>
    <row r="421" spans="1:10" ht="15" x14ac:dyDescent="0.25">
      <c r="A421" t="s">
        <v>284</v>
      </c>
      <c r="B421" t="s">
        <v>487</v>
      </c>
      <c r="C421" t="s">
        <v>5</v>
      </c>
      <c r="D421" t="s">
        <v>109</v>
      </c>
      <c r="E421"/>
      <c r="F421"/>
      <c r="G421"/>
      <c r="H421"/>
      <c r="I421">
        <v>2</v>
      </c>
      <c r="J421">
        <v>30</v>
      </c>
    </row>
    <row r="422" spans="1:10" ht="15" x14ac:dyDescent="0.25">
      <c r="A422" t="s">
        <v>284</v>
      </c>
      <c r="B422" t="s">
        <v>488</v>
      </c>
      <c r="C422" t="s">
        <v>5</v>
      </c>
      <c r="D422" t="s">
        <v>109</v>
      </c>
      <c r="E422"/>
      <c r="F422"/>
      <c r="G422"/>
      <c r="H422"/>
      <c r="I422"/>
      <c r="J422">
        <v>31</v>
      </c>
    </row>
    <row r="423" spans="1:10" ht="15" x14ac:dyDescent="0.25">
      <c r="A423" t="s">
        <v>284</v>
      </c>
      <c r="B423" t="s">
        <v>489</v>
      </c>
      <c r="C423" t="s">
        <v>5</v>
      </c>
      <c r="D423" t="s">
        <v>109</v>
      </c>
      <c r="E423"/>
      <c r="F423">
        <v>12</v>
      </c>
      <c r="G423">
        <v>1</v>
      </c>
      <c r="H423">
        <v>13</v>
      </c>
      <c r="I423">
        <v>23</v>
      </c>
      <c r="J423">
        <v>32</v>
      </c>
    </row>
    <row r="424" spans="1:10" ht="15" x14ac:dyDescent="0.25">
      <c r="A424" t="s">
        <v>284</v>
      </c>
      <c r="B424" t="s">
        <v>490</v>
      </c>
      <c r="C424" t="s">
        <v>5</v>
      </c>
      <c r="D424" t="s">
        <v>109</v>
      </c>
      <c r="E424"/>
      <c r="F424"/>
      <c r="G424"/>
      <c r="H424"/>
      <c r="I424"/>
      <c r="J424">
        <v>33</v>
      </c>
    </row>
    <row r="425" spans="1:10" ht="15" x14ac:dyDescent="0.25">
      <c r="A425" t="s">
        <v>284</v>
      </c>
      <c r="B425" t="s">
        <v>491</v>
      </c>
      <c r="C425" t="s">
        <v>5</v>
      </c>
      <c r="D425" t="s">
        <v>109</v>
      </c>
      <c r="E425">
        <v>1</v>
      </c>
      <c r="F425">
        <v>0.6</v>
      </c>
      <c r="G425"/>
      <c r="H425">
        <v>0.64300000000000002</v>
      </c>
      <c r="I425">
        <v>0.72</v>
      </c>
      <c r="J425">
        <v>34</v>
      </c>
    </row>
    <row r="426" spans="1:10" ht="15" x14ac:dyDescent="0.25">
      <c r="A426" t="s">
        <v>284</v>
      </c>
      <c r="B426" t="s">
        <v>492</v>
      </c>
      <c r="C426" t="s">
        <v>5</v>
      </c>
      <c r="D426" t="s">
        <v>109</v>
      </c>
      <c r="E426">
        <v>1</v>
      </c>
      <c r="F426">
        <v>0.52</v>
      </c>
      <c r="G426">
        <v>1</v>
      </c>
      <c r="H426">
        <v>0.55600000000000005</v>
      </c>
      <c r="I426">
        <v>0.57699999999999996</v>
      </c>
      <c r="J426">
        <v>35</v>
      </c>
    </row>
    <row r="427" spans="1:10" ht="15" x14ac:dyDescent="0.25">
      <c r="A427" t="s">
        <v>284</v>
      </c>
      <c r="B427" t="s">
        <v>178</v>
      </c>
      <c r="C427" t="s">
        <v>5</v>
      </c>
      <c r="D427" t="s">
        <v>109</v>
      </c>
      <c r="E427">
        <v>1420</v>
      </c>
      <c r="F427">
        <v>11328</v>
      </c>
      <c r="G427"/>
      <c r="H427">
        <v>9509</v>
      </c>
      <c r="I427">
        <v>11453</v>
      </c>
      <c r="J427">
        <v>36</v>
      </c>
    </row>
    <row r="428" spans="1:10" ht="15" x14ac:dyDescent="0.25">
      <c r="A428" t="s">
        <v>284</v>
      </c>
      <c r="B428" t="s">
        <v>493</v>
      </c>
      <c r="C428" t="s">
        <v>5</v>
      </c>
      <c r="D428" t="s">
        <v>109</v>
      </c>
      <c r="E428"/>
      <c r="F428"/>
      <c r="G428">
        <v>1</v>
      </c>
      <c r="H428"/>
      <c r="I428"/>
      <c r="J428">
        <v>39</v>
      </c>
    </row>
    <row r="429" spans="1:10" ht="15" x14ac:dyDescent="0.25">
      <c r="A429" t="s">
        <v>284</v>
      </c>
      <c r="B429" t="s">
        <v>494</v>
      </c>
      <c r="C429" t="s">
        <v>5</v>
      </c>
      <c r="D429" t="s">
        <v>109</v>
      </c>
      <c r="E429"/>
      <c r="F429"/>
      <c r="G429">
        <v>1</v>
      </c>
      <c r="H429">
        <v>1</v>
      </c>
      <c r="I429">
        <v>1</v>
      </c>
      <c r="J429">
        <v>40</v>
      </c>
    </row>
    <row r="430" spans="1:10" ht="15" x14ac:dyDescent="0.25">
      <c r="A430" t="s">
        <v>284</v>
      </c>
      <c r="B430" t="s">
        <v>495</v>
      </c>
      <c r="C430" t="s">
        <v>5</v>
      </c>
      <c r="D430" t="s">
        <v>109</v>
      </c>
      <c r="E430"/>
      <c r="F430"/>
      <c r="G430">
        <v>1</v>
      </c>
      <c r="H430">
        <v>1</v>
      </c>
      <c r="I430">
        <v>1</v>
      </c>
      <c r="J430">
        <v>41</v>
      </c>
    </row>
    <row r="431" spans="1:10" ht="15" x14ac:dyDescent="0.25">
      <c r="A431" t="s">
        <v>285</v>
      </c>
      <c r="B431" t="s">
        <v>458</v>
      </c>
      <c r="C431" t="s">
        <v>6</v>
      </c>
      <c r="D431" t="s">
        <v>94</v>
      </c>
      <c r="E431"/>
      <c r="F431"/>
      <c r="G431"/>
      <c r="H431"/>
      <c r="I431"/>
      <c r="J431">
        <v>1</v>
      </c>
    </row>
    <row r="432" spans="1:10" ht="15" x14ac:dyDescent="0.25">
      <c r="A432" t="s">
        <v>285</v>
      </c>
      <c r="B432" t="s">
        <v>459</v>
      </c>
      <c r="C432" t="s">
        <v>6</v>
      </c>
      <c r="D432" t="s">
        <v>94</v>
      </c>
      <c r="E432"/>
      <c r="F432"/>
      <c r="G432"/>
      <c r="H432"/>
      <c r="I432"/>
      <c r="J432">
        <v>2</v>
      </c>
    </row>
    <row r="433" spans="1:10" ht="15" x14ac:dyDescent="0.25">
      <c r="A433" t="s">
        <v>285</v>
      </c>
      <c r="B433" t="s">
        <v>460</v>
      </c>
      <c r="C433" t="s">
        <v>6</v>
      </c>
      <c r="D433" t="s">
        <v>94</v>
      </c>
      <c r="E433"/>
      <c r="F433"/>
      <c r="G433"/>
      <c r="H433"/>
      <c r="I433"/>
      <c r="J433">
        <v>3</v>
      </c>
    </row>
    <row r="434" spans="1:10" ht="15" x14ac:dyDescent="0.25">
      <c r="A434" t="s">
        <v>285</v>
      </c>
      <c r="B434" t="s">
        <v>461</v>
      </c>
      <c r="C434" t="s">
        <v>6</v>
      </c>
      <c r="D434" t="s">
        <v>94</v>
      </c>
      <c r="E434"/>
      <c r="F434"/>
      <c r="G434"/>
      <c r="H434"/>
      <c r="I434"/>
      <c r="J434">
        <v>4</v>
      </c>
    </row>
    <row r="435" spans="1:10" ht="15" x14ac:dyDescent="0.25">
      <c r="A435" t="s">
        <v>285</v>
      </c>
      <c r="B435" t="s">
        <v>462</v>
      </c>
      <c r="C435" t="s">
        <v>6</v>
      </c>
      <c r="D435" t="s">
        <v>94</v>
      </c>
      <c r="E435"/>
      <c r="F435"/>
      <c r="G435"/>
      <c r="H435"/>
      <c r="I435"/>
      <c r="J435">
        <v>5</v>
      </c>
    </row>
    <row r="436" spans="1:10" ht="15" x14ac:dyDescent="0.25">
      <c r="A436" t="s">
        <v>285</v>
      </c>
      <c r="B436" t="s">
        <v>463</v>
      </c>
      <c r="C436" t="s">
        <v>6</v>
      </c>
      <c r="D436" t="s">
        <v>94</v>
      </c>
      <c r="E436"/>
      <c r="F436"/>
      <c r="G436"/>
      <c r="H436"/>
      <c r="I436"/>
      <c r="J436">
        <v>6</v>
      </c>
    </row>
    <row r="437" spans="1:10" ht="15" x14ac:dyDescent="0.25">
      <c r="A437" t="s">
        <v>285</v>
      </c>
      <c r="B437" t="s">
        <v>464</v>
      </c>
      <c r="C437" t="s">
        <v>6</v>
      </c>
      <c r="D437" t="s">
        <v>94</v>
      </c>
      <c r="E437"/>
      <c r="F437"/>
      <c r="G437"/>
      <c r="H437"/>
      <c r="I437"/>
      <c r="J437">
        <v>7</v>
      </c>
    </row>
    <row r="438" spans="1:10" ht="15" x14ac:dyDescent="0.25">
      <c r="A438" t="s">
        <v>285</v>
      </c>
      <c r="B438" t="s">
        <v>465</v>
      </c>
      <c r="C438" t="s">
        <v>6</v>
      </c>
      <c r="D438" t="s">
        <v>94</v>
      </c>
      <c r="E438"/>
      <c r="F438"/>
      <c r="G438"/>
      <c r="H438"/>
      <c r="I438"/>
      <c r="J438">
        <v>8</v>
      </c>
    </row>
    <row r="439" spans="1:10" ht="15" x14ac:dyDescent="0.25">
      <c r="A439" t="s">
        <v>285</v>
      </c>
      <c r="B439" t="s">
        <v>466</v>
      </c>
      <c r="C439" t="s">
        <v>6</v>
      </c>
      <c r="D439" t="s">
        <v>94</v>
      </c>
      <c r="E439"/>
      <c r="F439"/>
      <c r="G439"/>
      <c r="H439"/>
      <c r="I439"/>
      <c r="J439">
        <v>9</v>
      </c>
    </row>
    <row r="440" spans="1:10" ht="15" x14ac:dyDescent="0.25">
      <c r="A440" t="s">
        <v>285</v>
      </c>
      <c r="B440" t="s">
        <v>467</v>
      </c>
      <c r="C440" t="s">
        <v>6</v>
      </c>
      <c r="D440" t="s">
        <v>94</v>
      </c>
      <c r="E440"/>
      <c r="F440"/>
      <c r="G440"/>
      <c r="H440"/>
      <c r="I440"/>
      <c r="J440">
        <v>10</v>
      </c>
    </row>
    <row r="441" spans="1:10" ht="15" x14ac:dyDescent="0.25">
      <c r="A441" t="s">
        <v>285</v>
      </c>
      <c r="B441" t="s">
        <v>468</v>
      </c>
      <c r="C441" t="s">
        <v>6</v>
      </c>
      <c r="D441" t="s">
        <v>94</v>
      </c>
      <c r="E441"/>
      <c r="F441"/>
      <c r="G441"/>
      <c r="H441"/>
      <c r="I441"/>
      <c r="J441">
        <v>11</v>
      </c>
    </row>
    <row r="442" spans="1:10" ht="15" x14ac:dyDescent="0.25">
      <c r="A442" t="s">
        <v>285</v>
      </c>
      <c r="B442" t="s">
        <v>469</v>
      </c>
      <c r="C442" t="s">
        <v>6</v>
      </c>
      <c r="D442" t="s">
        <v>94</v>
      </c>
      <c r="E442"/>
      <c r="F442"/>
      <c r="G442"/>
      <c r="H442"/>
      <c r="I442"/>
      <c r="J442">
        <v>12</v>
      </c>
    </row>
    <row r="443" spans="1:10" ht="15" x14ac:dyDescent="0.25">
      <c r="A443" t="s">
        <v>285</v>
      </c>
      <c r="B443" t="s">
        <v>470</v>
      </c>
      <c r="C443" t="s">
        <v>6</v>
      </c>
      <c r="D443" t="s">
        <v>94</v>
      </c>
      <c r="E443"/>
      <c r="F443"/>
      <c r="G443"/>
      <c r="H443"/>
      <c r="I443"/>
      <c r="J443">
        <v>13</v>
      </c>
    </row>
    <row r="444" spans="1:10" ht="15" x14ac:dyDescent="0.25">
      <c r="A444" t="s">
        <v>285</v>
      </c>
      <c r="B444" t="s">
        <v>471</v>
      </c>
      <c r="C444" t="s">
        <v>6</v>
      </c>
      <c r="D444" t="s">
        <v>94</v>
      </c>
      <c r="E444"/>
      <c r="F444"/>
      <c r="G444"/>
      <c r="H444"/>
      <c r="I444"/>
      <c r="J444">
        <v>14</v>
      </c>
    </row>
    <row r="445" spans="1:10" ht="15" x14ac:dyDescent="0.25">
      <c r="A445" t="s">
        <v>285</v>
      </c>
      <c r="B445" t="s">
        <v>472</v>
      </c>
      <c r="C445" t="s">
        <v>6</v>
      </c>
      <c r="D445" t="s">
        <v>94</v>
      </c>
      <c r="E445"/>
      <c r="F445"/>
      <c r="G445"/>
      <c r="H445"/>
      <c r="I445"/>
      <c r="J445">
        <v>15</v>
      </c>
    </row>
    <row r="446" spans="1:10" ht="15" x14ac:dyDescent="0.25">
      <c r="A446" t="s">
        <v>285</v>
      </c>
      <c r="B446" t="s">
        <v>473</v>
      </c>
      <c r="C446" t="s">
        <v>6</v>
      </c>
      <c r="D446" t="s">
        <v>94</v>
      </c>
      <c r="E446"/>
      <c r="F446"/>
      <c r="G446"/>
      <c r="H446"/>
      <c r="I446"/>
      <c r="J446">
        <v>16</v>
      </c>
    </row>
    <row r="447" spans="1:10" ht="15" x14ac:dyDescent="0.25">
      <c r="A447" t="s">
        <v>285</v>
      </c>
      <c r="B447" t="s">
        <v>474</v>
      </c>
      <c r="C447" t="s">
        <v>6</v>
      </c>
      <c r="D447" t="s">
        <v>94</v>
      </c>
      <c r="E447"/>
      <c r="F447"/>
      <c r="G447"/>
      <c r="H447"/>
      <c r="I447"/>
      <c r="J447">
        <v>17</v>
      </c>
    </row>
    <row r="448" spans="1:10" ht="15" x14ac:dyDescent="0.25">
      <c r="A448" t="s">
        <v>285</v>
      </c>
      <c r="B448" t="s">
        <v>475</v>
      </c>
      <c r="C448" t="s">
        <v>6</v>
      </c>
      <c r="D448" t="s">
        <v>94</v>
      </c>
      <c r="E448"/>
      <c r="F448"/>
      <c r="G448"/>
      <c r="H448"/>
      <c r="I448"/>
      <c r="J448">
        <v>18</v>
      </c>
    </row>
    <row r="449" spans="1:10" ht="15" x14ac:dyDescent="0.25">
      <c r="A449" t="s">
        <v>285</v>
      </c>
      <c r="B449" t="s">
        <v>476</v>
      </c>
      <c r="C449" t="s">
        <v>6</v>
      </c>
      <c r="D449" t="s">
        <v>94</v>
      </c>
      <c r="E449"/>
      <c r="F449"/>
      <c r="G449"/>
      <c r="H449"/>
      <c r="I449"/>
      <c r="J449">
        <v>19</v>
      </c>
    </row>
    <row r="450" spans="1:10" ht="15" x14ac:dyDescent="0.25">
      <c r="A450" t="s">
        <v>285</v>
      </c>
      <c r="B450" t="s">
        <v>477</v>
      </c>
      <c r="C450" t="s">
        <v>6</v>
      </c>
      <c r="D450" t="s">
        <v>94</v>
      </c>
      <c r="E450"/>
      <c r="F450"/>
      <c r="G450"/>
      <c r="H450"/>
      <c r="I450"/>
      <c r="J450">
        <v>20</v>
      </c>
    </row>
    <row r="451" spans="1:10" ht="15" x14ac:dyDescent="0.25">
      <c r="A451" t="s">
        <v>285</v>
      </c>
      <c r="B451" t="s">
        <v>478</v>
      </c>
      <c r="C451" t="s">
        <v>6</v>
      </c>
      <c r="D451" t="s">
        <v>94</v>
      </c>
      <c r="E451"/>
      <c r="F451"/>
      <c r="G451"/>
      <c r="H451"/>
      <c r="I451"/>
      <c r="J451">
        <v>21</v>
      </c>
    </row>
    <row r="452" spans="1:10" ht="15" x14ac:dyDescent="0.25">
      <c r="A452" t="s">
        <v>285</v>
      </c>
      <c r="B452" t="s">
        <v>479</v>
      </c>
      <c r="C452" t="s">
        <v>6</v>
      </c>
      <c r="D452" t="s">
        <v>94</v>
      </c>
      <c r="E452"/>
      <c r="F452"/>
      <c r="G452"/>
      <c r="H452"/>
      <c r="I452"/>
      <c r="J452">
        <v>22</v>
      </c>
    </row>
    <row r="453" spans="1:10" ht="15" x14ac:dyDescent="0.25">
      <c r="A453" t="s">
        <v>285</v>
      </c>
      <c r="B453" t="s">
        <v>480</v>
      </c>
      <c r="C453" t="s">
        <v>6</v>
      </c>
      <c r="D453" t="s">
        <v>94</v>
      </c>
      <c r="E453"/>
      <c r="F453"/>
      <c r="G453"/>
      <c r="H453"/>
      <c r="I453"/>
      <c r="J453">
        <v>23</v>
      </c>
    </row>
    <row r="454" spans="1:10" ht="15" x14ac:dyDescent="0.25">
      <c r="A454" t="s">
        <v>285</v>
      </c>
      <c r="B454" t="s">
        <v>481</v>
      </c>
      <c r="C454" t="s">
        <v>6</v>
      </c>
      <c r="D454" t="s">
        <v>94</v>
      </c>
      <c r="E454"/>
      <c r="F454"/>
      <c r="G454"/>
      <c r="H454"/>
      <c r="I454"/>
      <c r="J454">
        <v>24</v>
      </c>
    </row>
    <row r="455" spans="1:10" ht="15" x14ac:dyDescent="0.25">
      <c r="A455" t="s">
        <v>285</v>
      </c>
      <c r="B455" t="s">
        <v>482</v>
      </c>
      <c r="C455" t="s">
        <v>6</v>
      </c>
      <c r="D455" t="s">
        <v>94</v>
      </c>
      <c r="E455"/>
      <c r="F455"/>
      <c r="G455"/>
      <c r="H455"/>
      <c r="I455"/>
      <c r="J455">
        <v>25</v>
      </c>
    </row>
    <row r="456" spans="1:10" ht="15" x14ac:dyDescent="0.25">
      <c r="A456" t="s">
        <v>285</v>
      </c>
      <c r="B456" t="s">
        <v>483</v>
      </c>
      <c r="C456" t="s">
        <v>6</v>
      </c>
      <c r="D456" t="s">
        <v>94</v>
      </c>
      <c r="E456"/>
      <c r="F456"/>
      <c r="G456"/>
      <c r="H456"/>
      <c r="I456"/>
      <c r="J456">
        <v>26</v>
      </c>
    </row>
    <row r="457" spans="1:10" ht="15" x14ac:dyDescent="0.25">
      <c r="A457" t="s">
        <v>285</v>
      </c>
      <c r="B457" t="s">
        <v>484</v>
      </c>
      <c r="C457" t="s">
        <v>6</v>
      </c>
      <c r="D457" t="s">
        <v>94</v>
      </c>
      <c r="E457"/>
      <c r="F457"/>
      <c r="G457"/>
      <c r="H457"/>
      <c r="I457"/>
      <c r="J457">
        <v>27</v>
      </c>
    </row>
    <row r="458" spans="1:10" ht="15" x14ac:dyDescent="0.25">
      <c r="A458" t="s">
        <v>285</v>
      </c>
      <c r="B458" t="s">
        <v>485</v>
      </c>
      <c r="C458" t="s">
        <v>6</v>
      </c>
      <c r="D458" t="s">
        <v>94</v>
      </c>
      <c r="E458"/>
      <c r="F458"/>
      <c r="G458"/>
      <c r="H458"/>
      <c r="I458"/>
      <c r="J458">
        <v>28</v>
      </c>
    </row>
    <row r="459" spans="1:10" ht="15" x14ac:dyDescent="0.25">
      <c r="A459" t="s">
        <v>285</v>
      </c>
      <c r="B459" t="s">
        <v>486</v>
      </c>
      <c r="C459" t="s">
        <v>6</v>
      </c>
      <c r="D459" t="s">
        <v>94</v>
      </c>
      <c r="E459"/>
      <c r="F459"/>
      <c r="G459"/>
      <c r="H459"/>
      <c r="I459"/>
      <c r="J459">
        <v>29</v>
      </c>
    </row>
    <row r="460" spans="1:10" ht="15" x14ac:dyDescent="0.25">
      <c r="A460" t="s">
        <v>285</v>
      </c>
      <c r="B460" t="s">
        <v>487</v>
      </c>
      <c r="C460" t="s">
        <v>6</v>
      </c>
      <c r="D460" t="s">
        <v>94</v>
      </c>
      <c r="E460"/>
      <c r="F460"/>
      <c r="G460"/>
      <c r="H460"/>
      <c r="I460"/>
      <c r="J460">
        <v>30</v>
      </c>
    </row>
    <row r="461" spans="1:10" ht="15" x14ac:dyDescent="0.25">
      <c r="A461" t="s">
        <v>285</v>
      </c>
      <c r="B461" t="s">
        <v>488</v>
      </c>
      <c r="C461" t="s">
        <v>6</v>
      </c>
      <c r="D461" t="s">
        <v>94</v>
      </c>
      <c r="E461"/>
      <c r="F461"/>
      <c r="G461"/>
      <c r="H461"/>
      <c r="I461"/>
      <c r="J461">
        <v>31</v>
      </c>
    </row>
    <row r="462" spans="1:10" ht="15" x14ac:dyDescent="0.25">
      <c r="A462" t="s">
        <v>285</v>
      </c>
      <c r="B462" t="s">
        <v>489</v>
      </c>
      <c r="C462" t="s">
        <v>6</v>
      </c>
      <c r="D462" t="s">
        <v>94</v>
      </c>
      <c r="E462"/>
      <c r="F462"/>
      <c r="G462"/>
      <c r="H462"/>
      <c r="I462"/>
      <c r="J462">
        <v>32</v>
      </c>
    </row>
    <row r="463" spans="1:10" ht="15" x14ac:dyDescent="0.25">
      <c r="A463" t="s">
        <v>285</v>
      </c>
      <c r="B463" t="s">
        <v>490</v>
      </c>
      <c r="C463" t="s">
        <v>6</v>
      </c>
      <c r="D463" t="s">
        <v>94</v>
      </c>
      <c r="E463"/>
      <c r="F463"/>
      <c r="G463"/>
      <c r="H463"/>
      <c r="I463"/>
      <c r="J463">
        <v>33</v>
      </c>
    </row>
    <row r="464" spans="1:10" ht="15" x14ac:dyDescent="0.25">
      <c r="A464" t="s">
        <v>285</v>
      </c>
      <c r="B464" t="s">
        <v>491</v>
      </c>
      <c r="C464" t="s">
        <v>6</v>
      </c>
      <c r="D464" t="s">
        <v>94</v>
      </c>
      <c r="E464"/>
      <c r="F464"/>
      <c r="G464"/>
      <c r="H464"/>
      <c r="I464"/>
      <c r="J464">
        <v>34</v>
      </c>
    </row>
    <row r="465" spans="1:10" ht="15" x14ac:dyDescent="0.25">
      <c r="A465" t="s">
        <v>285</v>
      </c>
      <c r="B465" t="s">
        <v>492</v>
      </c>
      <c r="C465" t="s">
        <v>6</v>
      </c>
      <c r="D465" t="s">
        <v>94</v>
      </c>
      <c r="E465"/>
      <c r="F465"/>
      <c r="G465"/>
      <c r="H465"/>
      <c r="I465"/>
      <c r="J465">
        <v>35</v>
      </c>
    </row>
    <row r="466" spans="1:10" ht="15" x14ac:dyDescent="0.25">
      <c r="A466" t="s">
        <v>285</v>
      </c>
      <c r="B466" t="s">
        <v>178</v>
      </c>
      <c r="C466" t="s">
        <v>6</v>
      </c>
      <c r="D466" t="s">
        <v>94</v>
      </c>
      <c r="E466"/>
      <c r="F466"/>
      <c r="G466"/>
      <c r="H466"/>
      <c r="I466"/>
      <c r="J466">
        <v>36</v>
      </c>
    </row>
    <row r="467" spans="1:10" ht="15" x14ac:dyDescent="0.25">
      <c r="A467" t="s">
        <v>285</v>
      </c>
      <c r="B467" t="s">
        <v>493</v>
      </c>
      <c r="C467" t="s">
        <v>6</v>
      </c>
      <c r="D467" t="s">
        <v>94</v>
      </c>
      <c r="E467"/>
      <c r="F467"/>
      <c r="G467"/>
      <c r="H467"/>
      <c r="I467"/>
      <c r="J467">
        <v>39</v>
      </c>
    </row>
    <row r="468" spans="1:10" ht="15" x14ac:dyDescent="0.25">
      <c r="A468" t="s">
        <v>285</v>
      </c>
      <c r="B468" t="s">
        <v>494</v>
      </c>
      <c r="C468" t="s">
        <v>6</v>
      </c>
      <c r="D468" t="s">
        <v>94</v>
      </c>
      <c r="E468"/>
      <c r="F468"/>
      <c r="G468"/>
      <c r="H468"/>
      <c r="I468"/>
      <c r="J468">
        <v>40</v>
      </c>
    </row>
    <row r="469" spans="1:10" ht="15" x14ac:dyDescent="0.25">
      <c r="A469" t="s">
        <v>285</v>
      </c>
      <c r="B469" t="s">
        <v>495</v>
      </c>
      <c r="C469" t="s">
        <v>6</v>
      </c>
      <c r="D469" t="s">
        <v>94</v>
      </c>
      <c r="E469"/>
      <c r="F469"/>
      <c r="G469"/>
      <c r="H469"/>
      <c r="I469"/>
      <c r="J469">
        <v>41</v>
      </c>
    </row>
    <row r="470" spans="1:10" ht="15" x14ac:dyDescent="0.25">
      <c r="A470" t="s">
        <v>286</v>
      </c>
      <c r="B470" t="s">
        <v>458</v>
      </c>
      <c r="C470" t="s">
        <v>6</v>
      </c>
      <c r="D470" t="s">
        <v>95</v>
      </c>
      <c r="E470">
        <v>48</v>
      </c>
      <c r="F470">
        <v>687</v>
      </c>
      <c r="G470">
        <v>18</v>
      </c>
      <c r="H470">
        <v>754</v>
      </c>
      <c r="I470">
        <v>446</v>
      </c>
      <c r="J470">
        <v>1</v>
      </c>
    </row>
    <row r="471" spans="1:10" ht="15" x14ac:dyDescent="0.25">
      <c r="A471" t="s">
        <v>286</v>
      </c>
      <c r="B471" t="s">
        <v>459</v>
      </c>
      <c r="C471" t="s">
        <v>6</v>
      </c>
      <c r="D471" t="s">
        <v>95</v>
      </c>
      <c r="E471">
        <v>17</v>
      </c>
      <c r="F471">
        <v>533</v>
      </c>
      <c r="G471">
        <v>22</v>
      </c>
      <c r="H471">
        <v>572</v>
      </c>
      <c r="I471">
        <v>883</v>
      </c>
      <c r="J471">
        <v>2</v>
      </c>
    </row>
    <row r="472" spans="1:10" ht="15" x14ac:dyDescent="0.25">
      <c r="A472" t="s">
        <v>286</v>
      </c>
      <c r="B472" t="s">
        <v>460</v>
      </c>
      <c r="C472" t="s">
        <v>6</v>
      </c>
      <c r="D472" t="s">
        <v>95</v>
      </c>
      <c r="E472">
        <v>7</v>
      </c>
      <c r="F472">
        <v>280</v>
      </c>
      <c r="G472"/>
      <c r="H472">
        <v>7</v>
      </c>
      <c r="I472">
        <v>8</v>
      </c>
      <c r="J472">
        <v>3</v>
      </c>
    </row>
    <row r="473" spans="1:10" ht="15" x14ac:dyDescent="0.25">
      <c r="A473" t="s">
        <v>286</v>
      </c>
      <c r="B473" t="s">
        <v>461</v>
      </c>
      <c r="C473" t="s">
        <v>6</v>
      </c>
      <c r="D473" t="s">
        <v>95</v>
      </c>
      <c r="E473">
        <v>8</v>
      </c>
      <c r="F473">
        <v>247</v>
      </c>
      <c r="G473">
        <v>14</v>
      </c>
      <c r="H473">
        <v>269</v>
      </c>
      <c r="I473">
        <v>431</v>
      </c>
      <c r="J473">
        <v>4</v>
      </c>
    </row>
    <row r="474" spans="1:10" ht="15" x14ac:dyDescent="0.25">
      <c r="A474" t="s">
        <v>286</v>
      </c>
      <c r="B474" t="s">
        <v>462</v>
      </c>
      <c r="C474" t="s">
        <v>6</v>
      </c>
      <c r="D474" t="s">
        <v>95</v>
      </c>
      <c r="E474">
        <v>8</v>
      </c>
      <c r="F474">
        <v>282</v>
      </c>
      <c r="G474">
        <v>8</v>
      </c>
      <c r="H474">
        <v>298</v>
      </c>
      <c r="I474">
        <v>445</v>
      </c>
      <c r="J474">
        <v>5</v>
      </c>
    </row>
    <row r="475" spans="1:10" ht="15" x14ac:dyDescent="0.25">
      <c r="A475" t="s">
        <v>286</v>
      </c>
      <c r="B475" t="s">
        <v>463</v>
      </c>
      <c r="C475" t="s">
        <v>6</v>
      </c>
      <c r="D475" t="s">
        <v>95</v>
      </c>
      <c r="E475">
        <v>1</v>
      </c>
      <c r="F475">
        <v>31</v>
      </c>
      <c r="G475"/>
      <c r="H475">
        <v>32</v>
      </c>
      <c r="I475">
        <v>33</v>
      </c>
      <c r="J475">
        <v>6</v>
      </c>
    </row>
    <row r="476" spans="1:10" ht="15" x14ac:dyDescent="0.25">
      <c r="A476" t="s">
        <v>286</v>
      </c>
      <c r="B476" t="s">
        <v>464</v>
      </c>
      <c r="C476" t="s">
        <v>6</v>
      </c>
      <c r="D476" t="s">
        <v>95</v>
      </c>
      <c r="E476">
        <v>1</v>
      </c>
      <c r="F476">
        <v>4</v>
      </c>
      <c r="G476">
        <v>1</v>
      </c>
      <c r="H476">
        <v>6</v>
      </c>
      <c r="I476">
        <v>9</v>
      </c>
      <c r="J476">
        <v>7</v>
      </c>
    </row>
    <row r="477" spans="1:10" ht="15" x14ac:dyDescent="0.25">
      <c r="A477" t="s">
        <v>286</v>
      </c>
      <c r="B477" t="s">
        <v>465</v>
      </c>
      <c r="C477" t="s">
        <v>6</v>
      </c>
      <c r="D477" t="s">
        <v>95</v>
      </c>
      <c r="E477"/>
      <c r="F477">
        <v>15</v>
      </c>
      <c r="G477">
        <v>1</v>
      </c>
      <c r="H477">
        <v>16</v>
      </c>
      <c r="I477">
        <v>14</v>
      </c>
      <c r="J477">
        <v>8</v>
      </c>
    </row>
    <row r="478" spans="1:10" ht="15" x14ac:dyDescent="0.25">
      <c r="A478" t="s">
        <v>286</v>
      </c>
      <c r="B478" t="s">
        <v>466</v>
      </c>
      <c r="C478" t="s">
        <v>6</v>
      </c>
      <c r="D478" t="s">
        <v>95</v>
      </c>
      <c r="E478">
        <v>9</v>
      </c>
      <c r="F478">
        <v>113</v>
      </c>
      <c r="G478">
        <v>15</v>
      </c>
      <c r="H478">
        <v>137</v>
      </c>
      <c r="I478">
        <v>210</v>
      </c>
      <c r="J478">
        <v>9</v>
      </c>
    </row>
    <row r="479" spans="1:10" ht="15" x14ac:dyDescent="0.25">
      <c r="A479" t="s">
        <v>286</v>
      </c>
      <c r="B479" t="s">
        <v>467</v>
      </c>
      <c r="C479" t="s">
        <v>6</v>
      </c>
      <c r="D479" t="s">
        <v>95</v>
      </c>
      <c r="E479"/>
      <c r="F479"/>
      <c r="G479"/>
      <c r="H479"/>
      <c r="I479">
        <v>1</v>
      </c>
      <c r="J479">
        <v>10</v>
      </c>
    </row>
    <row r="480" spans="1:10" ht="15" x14ac:dyDescent="0.25">
      <c r="A480" t="s">
        <v>286</v>
      </c>
      <c r="B480" t="s">
        <v>468</v>
      </c>
      <c r="C480" t="s">
        <v>6</v>
      </c>
      <c r="D480" t="s">
        <v>95</v>
      </c>
      <c r="E480">
        <v>6</v>
      </c>
      <c r="F480">
        <v>365</v>
      </c>
      <c r="G480">
        <v>2</v>
      </c>
      <c r="H480">
        <v>373</v>
      </c>
      <c r="I480">
        <v>576</v>
      </c>
      <c r="J480">
        <v>11</v>
      </c>
    </row>
    <row r="481" spans="1:10" ht="15" x14ac:dyDescent="0.25">
      <c r="A481" t="s">
        <v>286</v>
      </c>
      <c r="B481" t="s">
        <v>469</v>
      </c>
      <c r="C481" t="s">
        <v>6</v>
      </c>
      <c r="D481" t="s">
        <v>95</v>
      </c>
      <c r="E481">
        <v>1</v>
      </c>
      <c r="F481">
        <v>10</v>
      </c>
      <c r="G481"/>
      <c r="H481">
        <v>11</v>
      </c>
      <c r="I481">
        <v>14</v>
      </c>
      <c r="J481">
        <v>12</v>
      </c>
    </row>
    <row r="482" spans="1:10" ht="15" x14ac:dyDescent="0.25">
      <c r="A482" t="s">
        <v>286</v>
      </c>
      <c r="B482" t="s">
        <v>470</v>
      </c>
      <c r="C482" t="s">
        <v>6</v>
      </c>
      <c r="D482" t="s">
        <v>95</v>
      </c>
      <c r="E482">
        <v>1</v>
      </c>
      <c r="F482">
        <v>19</v>
      </c>
      <c r="G482">
        <v>2</v>
      </c>
      <c r="H482">
        <v>22</v>
      </c>
      <c r="I482">
        <v>27</v>
      </c>
      <c r="J482">
        <v>13</v>
      </c>
    </row>
    <row r="483" spans="1:10" ht="15" x14ac:dyDescent="0.25">
      <c r="A483" t="s">
        <v>286</v>
      </c>
      <c r="B483" t="s">
        <v>471</v>
      </c>
      <c r="C483" t="s">
        <v>6</v>
      </c>
      <c r="D483" t="s">
        <v>95</v>
      </c>
      <c r="E483">
        <v>4</v>
      </c>
      <c r="F483">
        <v>42</v>
      </c>
      <c r="G483"/>
      <c r="H483">
        <v>46</v>
      </c>
      <c r="I483">
        <v>80</v>
      </c>
      <c r="J483">
        <v>14</v>
      </c>
    </row>
    <row r="484" spans="1:10" ht="15" x14ac:dyDescent="0.25">
      <c r="A484" t="s">
        <v>286</v>
      </c>
      <c r="B484" t="s">
        <v>472</v>
      </c>
      <c r="C484" t="s">
        <v>6</v>
      </c>
      <c r="D484" t="s">
        <v>95</v>
      </c>
      <c r="E484"/>
      <c r="F484"/>
      <c r="G484"/>
      <c r="H484"/>
      <c r="I484"/>
      <c r="J484">
        <v>15</v>
      </c>
    </row>
    <row r="485" spans="1:10" ht="15" x14ac:dyDescent="0.25">
      <c r="A485" t="s">
        <v>286</v>
      </c>
      <c r="B485" t="s">
        <v>473</v>
      </c>
      <c r="C485" t="s">
        <v>6</v>
      </c>
      <c r="D485" t="s">
        <v>95</v>
      </c>
      <c r="E485">
        <v>9</v>
      </c>
      <c r="F485">
        <v>513</v>
      </c>
      <c r="G485">
        <v>17</v>
      </c>
      <c r="H485">
        <v>539</v>
      </c>
      <c r="I485">
        <v>805</v>
      </c>
      <c r="J485">
        <v>16</v>
      </c>
    </row>
    <row r="486" spans="1:10" ht="15" x14ac:dyDescent="0.25">
      <c r="A486" t="s">
        <v>286</v>
      </c>
      <c r="B486" t="s">
        <v>474</v>
      </c>
      <c r="C486" t="s">
        <v>6</v>
      </c>
      <c r="D486" t="s">
        <v>95</v>
      </c>
      <c r="E486">
        <v>10</v>
      </c>
      <c r="F486">
        <v>118</v>
      </c>
      <c r="G486">
        <v>9</v>
      </c>
      <c r="H486">
        <v>137</v>
      </c>
      <c r="I486">
        <v>223</v>
      </c>
      <c r="J486">
        <v>17</v>
      </c>
    </row>
    <row r="487" spans="1:10" ht="15" x14ac:dyDescent="0.25">
      <c r="A487" t="s">
        <v>286</v>
      </c>
      <c r="B487" t="s">
        <v>475</v>
      </c>
      <c r="C487" t="s">
        <v>6</v>
      </c>
      <c r="D487" t="s">
        <v>95</v>
      </c>
      <c r="E487">
        <v>3</v>
      </c>
      <c r="F487">
        <v>53</v>
      </c>
      <c r="G487">
        <v>3</v>
      </c>
      <c r="H487">
        <v>59</v>
      </c>
      <c r="I487">
        <v>86</v>
      </c>
      <c r="J487">
        <v>18</v>
      </c>
    </row>
    <row r="488" spans="1:10" ht="15" x14ac:dyDescent="0.25">
      <c r="A488" t="s">
        <v>286</v>
      </c>
      <c r="B488" t="s">
        <v>476</v>
      </c>
      <c r="C488" t="s">
        <v>6</v>
      </c>
      <c r="D488" t="s">
        <v>95</v>
      </c>
      <c r="E488">
        <v>1</v>
      </c>
      <c r="F488">
        <v>22</v>
      </c>
      <c r="G488">
        <v>2</v>
      </c>
      <c r="H488">
        <v>25</v>
      </c>
      <c r="I488">
        <v>32</v>
      </c>
      <c r="J488">
        <v>19</v>
      </c>
    </row>
    <row r="489" spans="1:10" ht="15" x14ac:dyDescent="0.25">
      <c r="A489" t="s">
        <v>286</v>
      </c>
      <c r="B489" t="s">
        <v>477</v>
      </c>
      <c r="C489" t="s">
        <v>6</v>
      </c>
      <c r="D489" t="s">
        <v>95</v>
      </c>
      <c r="E489"/>
      <c r="F489">
        <v>61</v>
      </c>
      <c r="G489">
        <v>4</v>
      </c>
      <c r="H489">
        <v>65</v>
      </c>
      <c r="I489">
        <v>109</v>
      </c>
      <c r="J489">
        <v>20</v>
      </c>
    </row>
    <row r="490" spans="1:10" ht="15" x14ac:dyDescent="0.25">
      <c r="A490" t="s">
        <v>286</v>
      </c>
      <c r="B490" t="s">
        <v>478</v>
      </c>
      <c r="C490" t="s">
        <v>6</v>
      </c>
      <c r="D490" t="s">
        <v>95</v>
      </c>
      <c r="E490">
        <v>1</v>
      </c>
      <c r="F490">
        <v>154</v>
      </c>
      <c r="G490">
        <v>2</v>
      </c>
      <c r="H490">
        <v>157</v>
      </c>
      <c r="I490">
        <v>276</v>
      </c>
      <c r="J490">
        <v>21</v>
      </c>
    </row>
    <row r="491" spans="1:10" ht="15" x14ac:dyDescent="0.25">
      <c r="A491" t="s">
        <v>286</v>
      </c>
      <c r="B491" t="s">
        <v>479</v>
      </c>
      <c r="C491" t="s">
        <v>6</v>
      </c>
      <c r="D491" t="s">
        <v>95</v>
      </c>
      <c r="E491">
        <v>2</v>
      </c>
      <c r="F491">
        <v>69</v>
      </c>
      <c r="G491">
        <v>1</v>
      </c>
      <c r="H491">
        <v>72</v>
      </c>
      <c r="I491">
        <v>96</v>
      </c>
      <c r="J491">
        <v>22</v>
      </c>
    </row>
    <row r="492" spans="1:10" ht="15" x14ac:dyDescent="0.25">
      <c r="A492" t="s">
        <v>286</v>
      </c>
      <c r="B492" t="s">
        <v>480</v>
      </c>
      <c r="C492" t="s">
        <v>6</v>
      </c>
      <c r="D492" t="s">
        <v>95</v>
      </c>
      <c r="E492"/>
      <c r="F492">
        <v>1</v>
      </c>
      <c r="G492"/>
      <c r="H492">
        <v>1</v>
      </c>
      <c r="I492">
        <v>3</v>
      </c>
      <c r="J492">
        <v>23</v>
      </c>
    </row>
    <row r="493" spans="1:10" ht="15" x14ac:dyDescent="0.25">
      <c r="A493" t="s">
        <v>286</v>
      </c>
      <c r="B493" t="s">
        <v>481</v>
      </c>
      <c r="C493" t="s">
        <v>6</v>
      </c>
      <c r="D493" t="s">
        <v>95</v>
      </c>
      <c r="E493">
        <v>7</v>
      </c>
      <c r="F493">
        <v>67</v>
      </c>
      <c r="G493">
        <v>13</v>
      </c>
      <c r="H493">
        <v>87</v>
      </c>
      <c r="I493">
        <v>143</v>
      </c>
      <c r="J493">
        <v>24</v>
      </c>
    </row>
    <row r="494" spans="1:10" ht="15" x14ac:dyDescent="0.25">
      <c r="A494" t="s">
        <v>286</v>
      </c>
      <c r="B494" t="s">
        <v>482</v>
      </c>
      <c r="C494" t="s">
        <v>6</v>
      </c>
      <c r="D494" t="s">
        <v>95</v>
      </c>
      <c r="E494">
        <v>2</v>
      </c>
      <c r="F494">
        <v>156</v>
      </c>
      <c r="G494">
        <v>2</v>
      </c>
      <c r="H494">
        <v>160</v>
      </c>
      <c r="I494">
        <v>248</v>
      </c>
      <c r="J494">
        <v>25</v>
      </c>
    </row>
    <row r="495" spans="1:10" ht="15" x14ac:dyDescent="0.25">
      <c r="A495" t="s">
        <v>286</v>
      </c>
      <c r="B495" t="s">
        <v>483</v>
      </c>
      <c r="C495" t="s">
        <v>6</v>
      </c>
      <c r="D495" t="s">
        <v>95</v>
      </c>
      <c r="E495">
        <v>6</v>
      </c>
      <c r="F495">
        <v>33</v>
      </c>
      <c r="G495">
        <v>6</v>
      </c>
      <c r="H495">
        <v>45</v>
      </c>
      <c r="I495">
        <v>81</v>
      </c>
      <c r="J495">
        <v>26</v>
      </c>
    </row>
    <row r="496" spans="1:10" ht="15" x14ac:dyDescent="0.25">
      <c r="A496" t="s">
        <v>286</v>
      </c>
      <c r="B496" t="s">
        <v>484</v>
      </c>
      <c r="C496" t="s">
        <v>6</v>
      </c>
      <c r="D496" t="s">
        <v>95</v>
      </c>
      <c r="E496">
        <v>2</v>
      </c>
      <c r="F496">
        <v>11</v>
      </c>
      <c r="G496">
        <v>2</v>
      </c>
      <c r="H496">
        <v>15</v>
      </c>
      <c r="I496">
        <v>25</v>
      </c>
      <c r="J496">
        <v>27</v>
      </c>
    </row>
    <row r="497" spans="1:10" ht="15" x14ac:dyDescent="0.25">
      <c r="A497" t="s">
        <v>286</v>
      </c>
      <c r="B497" t="s">
        <v>485</v>
      </c>
      <c r="C497" t="s">
        <v>6</v>
      </c>
      <c r="D497" t="s">
        <v>95</v>
      </c>
      <c r="E497"/>
      <c r="F497"/>
      <c r="G497"/>
      <c r="H497"/>
      <c r="I497"/>
      <c r="J497">
        <v>28</v>
      </c>
    </row>
    <row r="498" spans="1:10" ht="15" x14ac:dyDescent="0.25">
      <c r="A498" t="s">
        <v>286</v>
      </c>
      <c r="B498" t="s">
        <v>486</v>
      </c>
      <c r="C498" t="s">
        <v>6</v>
      </c>
      <c r="D498" t="s">
        <v>95</v>
      </c>
      <c r="E498"/>
      <c r="F498">
        <v>11</v>
      </c>
      <c r="G498">
        <v>1</v>
      </c>
      <c r="H498">
        <v>12</v>
      </c>
      <c r="I498">
        <v>20</v>
      </c>
      <c r="J498">
        <v>29</v>
      </c>
    </row>
    <row r="499" spans="1:10" ht="15" x14ac:dyDescent="0.25">
      <c r="A499" t="s">
        <v>286</v>
      </c>
      <c r="B499" t="s">
        <v>487</v>
      </c>
      <c r="C499" t="s">
        <v>6</v>
      </c>
      <c r="D499" t="s">
        <v>95</v>
      </c>
      <c r="E499"/>
      <c r="F499">
        <v>1</v>
      </c>
      <c r="G499"/>
      <c r="H499">
        <v>1</v>
      </c>
      <c r="I499"/>
      <c r="J499">
        <v>30</v>
      </c>
    </row>
    <row r="500" spans="1:10" ht="15" x14ac:dyDescent="0.25">
      <c r="A500" t="s">
        <v>286</v>
      </c>
      <c r="B500" t="s">
        <v>488</v>
      </c>
      <c r="C500" t="s">
        <v>6</v>
      </c>
      <c r="D500" t="s">
        <v>95</v>
      </c>
      <c r="E500"/>
      <c r="F500"/>
      <c r="G500"/>
      <c r="H500"/>
      <c r="I500"/>
      <c r="J500">
        <v>31</v>
      </c>
    </row>
    <row r="501" spans="1:10" ht="15" x14ac:dyDescent="0.25">
      <c r="A501" t="s">
        <v>286</v>
      </c>
      <c r="B501" t="s">
        <v>489</v>
      </c>
      <c r="C501" t="s">
        <v>6</v>
      </c>
      <c r="D501" t="s">
        <v>95</v>
      </c>
      <c r="E501">
        <v>5</v>
      </c>
      <c r="F501">
        <v>67</v>
      </c>
      <c r="G501">
        <v>6</v>
      </c>
      <c r="H501">
        <v>78</v>
      </c>
      <c r="I501">
        <v>110</v>
      </c>
      <c r="J501">
        <v>32</v>
      </c>
    </row>
    <row r="502" spans="1:10" ht="15" x14ac:dyDescent="0.25">
      <c r="A502" t="s">
        <v>286</v>
      </c>
      <c r="B502" t="s">
        <v>490</v>
      </c>
      <c r="C502" t="s">
        <v>6</v>
      </c>
      <c r="D502" t="s">
        <v>95</v>
      </c>
      <c r="E502">
        <v>2</v>
      </c>
      <c r="F502">
        <v>13</v>
      </c>
      <c r="G502">
        <v>2</v>
      </c>
      <c r="H502">
        <v>17</v>
      </c>
      <c r="I502">
        <v>25</v>
      </c>
      <c r="J502">
        <v>33</v>
      </c>
    </row>
    <row r="503" spans="1:10" ht="15" x14ac:dyDescent="0.25">
      <c r="A503" t="s">
        <v>286</v>
      </c>
      <c r="B503" t="s">
        <v>491</v>
      </c>
      <c r="C503" t="s">
        <v>6</v>
      </c>
      <c r="D503" t="s">
        <v>95</v>
      </c>
      <c r="E503">
        <v>0.81799999999999995</v>
      </c>
      <c r="F503">
        <v>0.57899999999999996</v>
      </c>
      <c r="G503">
        <v>0.83299999999999996</v>
      </c>
      <c r="H503">
        <v>0.61299999999999999</v>
      </c>
      <c r="I503">
        <v>0.71499999999999997</v>
      </c>
      <c r="J503">
        <v>34</v>
      </c>
    </row>
    <row r="504" spans="1:10" ht="15" x14ac:dyDescent="0.25">
      <c r="A504" t="s">
        <v>286</v>
      </c>
      <c r="B504" t="s">
        <v>492</v>
      </c>
      <c r="C504" t="s">
        <v>6</v>
      </c>
      <c r="D504" t="s">
        <v>95</v>
      </c>
      <c r="E504">
        <v>1</v>
      </c>
      <c r="F504">
        <v>0.67500000000000004</v>
      </c>
      <c r="G504">
        <v>0.78600000000000003</v>
      </c>
      <c r="H504">
        <v>0.70099999999999996</v>
      </c>
      <c r="I504">
        <v>0.75900000000000001</v>
      </c>
      <c r="J504">
        <v>35</v>
      </c>
    </row>
    <row r="505" spans="1:10" ht="15" x14ac:dyDescent="0.25">
      <c r="A505" t="s">
        <v>286</v>
      </c>
      <c r="B505" t="s">
        <v>178</v>
      </c>
      <c r="C505" t="s">
        <v>6</v>
      </c>
      <c r="D505" t="s">
        <v>95</v>
      </c>
      <c r="E505">
        <v>8820</v>
      </c>
      <c r="F505">
        <v>9551</v>
      </c>
      <c r="G505">
        <v>7397</v>
      </c>
      <c r="H505">
        <v>9301</v>
      </c>
      <c r="I505">
        <v>9895</v>
      </c>
      <c r="J505">
        <v>36</v>
      </c>
    </row>
    <row r="506" spans="1:10" ht="15" x14ac:dyDescent="0.25">
      <c r="A506" t="s">
        <v>286</v>
      </c>
      <c r="B506" t="s">
        <v>493</v>
      </c>
      <c r="C506" t="s">
        <v>6</v>
      </c>
      <c r="D506" t="s">
        <v>95</v>
      </c>
      <c r="E506"/>
      <c r="F506"/>
      <c r="G506">
        <v>10</v>
      </c>
      <c r="H506"/>
      <c r="I506"/>
      <c r="J506">
        <v>39</v>
      </c>
    </row>
    <row r="507" spans="1:10" ht="15" x14ac:dyDescent="0.25">
      <c r="A507" t="s">
        <v>286</v>
      </c>
      <c r="B507" t="s">
        <v>494</v>
      </c>
      <c r="C507" t="s">
        <v>6</v>
      </c>
      <c r="D507" t="s">
        <v>95</v>
      </c>
      <c r="E507"/>
      <c r="F507"/>
      <c r="G507">
        <v>10</v>
      </c>
      <c r="H507">
        <v>1</v>
      </c>
      <c r="I507">
        <v>1</v>
      </c>
      <c r="J507">
        <v>40</v>
      </c>
    </row>
    <row r="508" spans="1:10" ht="15" x14ac:dyDescent="0.25">
      <c r="A508" t="s">
        <v>286</v>
      </c>
      <c r="B508" t="s">
        <v>495</v>
      </c>
      <c r="C508" t="s">
        <v>6</v>
      </c>
      <c r="D508" t="s">
        <v>95</v>
      </c>
      <c r="E508"/>
      <c r="F508"/>
      <c r="G508">
        <v>10</v>
      </c>
      <c r="H508">
        <v>1</v>
      </c>
      <c r="I508">
        <v>1</v>
      </c>
      <c r="J508">
        <v>41</v>
      </c>
    </row>
    <row r="509" spans="1:10" ht="15" x14ac:dyDescent="0.25">
      <c r="A509" t="s">
        <v>287</v>
      </c>
      <c r="B509" t="s">
        <v>458</v>
      </c>
      <c r="C509" t="s">
        <v>7</v>
      </c>
      <c r="D509" t="s">
        <v>110</v>
      </c>
      <c r="E509">
        <v>1</v>
      </c>
      <c r="F509">
        <v>197</v>
      </c>
      <c r="G509">
        <v>5</v>
      </c>
      <c r="H509">
        <v>203</v>
      </c>
      <c r="I509">
        <v>157</v>
      </c>
      <c r="J509">
        <v>1</v>
      </c>
    </row>
    <row r="510" spans="1:10" ht="15" x14ac:dyDescent="0.25">
      <c r="A510" t="s">
        <v>287</v>
      </c>
      <c r="B510" t="s">
        <v>459</v>
      </c>
      <c r="C510" t="s">
        <v>7</v>
      </c>
      <c r="D510" t="s">
        <v>110</v>
      </c>
      <c r="E510">
        <v>10</v>
      </c>
      <c r="F510">
        <v>171</v>
      </c>
      <c r="G510">
        <v>26</v>
      </c>
      <c r="H510">
        <v>207</v>
      </c>
      <c r="I510">
        <v>303</v>
      </c>
      <c r="J510">
        <v>2</v>
      </c>
    </row>
    <row r="511" spans="1:10" ht="15" x14ac:dyDescent="0.25">
      <c r="A511" t="s">
        <v>287</v>
      </c>
      <c r="B511" t="s">
        <v>460</v>
      </c>
      <c r="C511" t="s">
        <v>7</v>
      </c>
      <c r="D511" t="s">
        <v>110</v>
      </c>
      <c r="E511">
        <v>8</v>
      </c>
      <c r="F511">
        <v>43</v>
      </c>
      <c r="G511">
        <v>1</v>
      </c>
      <c r="H511">
        <v>23</v>
      </c>
      <c r="I511">
        <v>1</v>
      </c>
      <c r="J511">
        <v>3</v>
      </c>
    </row>
    <row r="512" spans="1:10" ht="15" x14ac:dyDescent="0.25">
      <c r="A512" t="s">
        <v>287</v>
      </c>
      <c r="B512" t="s">
        <v>461</v>
      </c>
      <c r="C512" t="s">
        <v>7</v>
      </c>
      <c r="D512" t="s">
        <v>110</v>
      </c>
      <c r="E512">
        <v>5</v>
      </c>
      <c r="F512">
        <v>74</v>
      </c>
      <c r="G512">
        <v>15</v>
      </c>
      <c r="H512">
        <v>94</v>
      </c>
      <c r="I512">
        <v>148</v>
      </c>
      <c r="J512">
        <v>4</v>
      </c>
    </row>
    <row r="513" spans="1:10" ht="15" x14ac:dyDescent="0.25">
      <c r="A513" t="s">
        <v>287</v>
      </c>
      <c r="B513" t="s">
        <v>462</v>
      </c>
      <c r="C513" t="s">
        <v>7</v>
      </c>
      <c r="D513" t="s">
        <v>110</v>
      </c>
      <c r="E513">
        <v>5</v>
      </c>
      <c r="F513">
        <v>95</v>
      </c>
      <c r="G513">
        <v>11</v>
      </c>
      <c r="H513">
        <v>111</v>
      </c>
      <c r="I513">
        <v>153</v>
      </c>
      <c r="J513">
        <v>5</v>
      </c>
    </row>
    <row r="514" spans="1:10" ht="15" x14ac:dyDescent="0.25">
      <c r="A514" t="s">
        <v>287</v>
      </c>
      <c r="B514" t="s">
        <v>463</v>
      </c>
      <c r="C514" t="s">
        <v>7</v>
      </c>
      <c r="D514" t="s">
        <v>110</v>
      </c>
      <c r="E514"/>
      <c r="F514">
        <v>8</v>
      </c>
      <c r="G514"/>
      <c r="H514">
        <v>8</v>
      </c>
      <c r="I514">
        <v>14</v>
      </c>
      <c r="J514">
        <v>6</v>
      </c>
    </row>
    <row r="515" spans="1:10" ht="15" x14ac:dyDescent="0.25">
      <c r="A515" t="s">
        <v>287</v>
      </c>
      <c r="B515" t="s">
        <v>464</v>
      </c>
      <c r="C515" t="s">
        <v>7</v>
      </c>
      <c r="D515" t="s">
        <v>110</v>
      </c>
      <c r="E515"/>
      <c r="F515">
        <v>2</v>
      </c>
      <c r="G515"/>
      <c r="H515">
        <v>2</v>
      </c>
      <c r="I515">
        <v>9</v>
      </c>
      <c r="J515">
        <v>7</v>
      </c>
    </row>
    <row r="516" spans="1:10" ht="15" x14ac:dyDescent="0.25">
      <c r="A516" t="s">
        <v>287</v>
      </c>
      <c r="B516" t="s">
        <v>465</v>
      </c>
      <c r="C516" t="s">
        <v>7</v>
      </c>
      <c r="D516" t="s">
        <v>110</v>
      </c>
      <c r="E516">
        <v>1</v>
      </c>
      <c r="F516">
        <v>5</v>
      </c>
      <c r="G516"/>
      <c r="H516">
        <v>6</v>
      </c>
      <c r="I516">
        <v>5</v>
      </c>
      <c r="J516">
        <v>8</v>
      </c>
    </row>
    <row r="517" spans="1:10" ht="15" x14ac:dyDescent="0.25">
      <c r="A517" t="s">
        <v>287</v>
      </c>
      <c r="B517" t="s">
        <v>466</v>
      </c>
      <c r="C517" t="s">
        <v>7</v>
      </c>
      <c r="D517" t="s">
        <v>110</v>
      </c>
      <c r="E517"/>
      <c r="F517">
        <v>77</v>
      </c>
      <c r="G517">
        <v>15</v>
      </c>
      <c r="H517">
        <v>92</v>
      </c>
      <c r="I517">
        <v>124</v>
      </c>
      <c r="J517">
        <v>9</v>
      </c>
    </row>
    <row r="518" spans="1:10" ht="15" x14ac:dyDescent="0.25">
      <c r="A518" t="s">
        <v>287</v>
      </c>
      <c r="B518" t="s">
        <v>467</v>
      </c>
      <c r="C518" t="s">
        <v>7</v>
      </c>
      <c r="D518" t="s">
        <v>110</v>
      </c>
      <c r="E518"/>
      <c r="F518"/>
      <c r="G518"/>
      <c r="H518"/>
      <c r="I518"/>
      <c r="J518">
        <v>10</v>
      </c>
    </row>
    <row r="519" spans="1:10" ht="15" x14ac:dyDescent="0.25">
      <c r="A519" t="s">
        <v>287</v>
      </c>
      <c r="B519" t="s">
        <v>468</v>
      </c>
      <c r="C519" t="s">
        <v>7</v>
      </c>
      <c r="D519" t="s">
        <v>110</v>
      </c>
      <c r="E519">
        <v>9</v>
      </c>
      <c r="F519">
        <v>80</v>
      </c>
      <c r="G519">
        <v>10</v>
      </c>
      <c r="H519">
        <v>99</v>
      </c>
      <c r="I519">
        <v>137</v>
      </c>
      <c r="J519">
        <v>11</v>
      </c>
    </row>
    <row r="520" spans="1:10" ht="15" x14ac:dyDescent="0.25">
      <c r="A520" t="s">
        <v>287</v>
      </c>
      <c r="B520" t="s">
        <v>469</v>
      </c>
      <c r="C520" t="s">
        <v>7</v>
      </c>
      <c r="D520" t="s">
        <v>110</v>
      </c>
      <c r="E520"/>
      <c r="F520">
        <v>6</v>
      </c>
      <c r="G520">
        <v>1</v>
      </c>
      <c r="H520">
        <v>7</v>
      </c>
      <c r="I520">
        <v>8</v>
      </c>
      <c r="J520">
        <v>12</v>
      </c>
    </row>
    <row r="521" spans="1:10" ht="15" x14ac:dyDescent="0.25">
      <c r="A521" t="s">
        <v>287</v>
      </c>
      <c r="B521" t="s">
        <v>470</v>
      </c>
      <c r="C521" t="s">
        <v>7</v>
      </c>
      <c r="D521" t="s">
        <v>110</v>
      </c>
      <c r="E521"/>
      <c r="F521">
        <v>9</v>
      </c>
      <c r="G521">
        <v>1</v>
      </c>
      <c r="H521">
        <v>10</v>
      </c>
      <c r="I521">
        <v>14</v>
      </c>
      <c r="J521">
        <v>13</v>
      </c>
    </row>
    <row r="522" spans="1:10" ht="15" x14ac:dyDescent="0.25">
      <c r="A522" t="s">
        <v>287</v>
      </c>
      <c r="B522" t="s">
        <v>471</v>
      </c>
      <c r="C522" t="s">
        <v>7</v>
      </c>
      <c r="D522" t="s">
        <v>110</v>
      </c>
      <c r="E522"/>
      <c r="F522">
        <v>5</v>
      </c>
      <c r="G522">
        <v>2</v>
      </c>
      <c r="H522">
        <v>7</v>
      </c>
      <c r="I522">
        <v>11</v>
      </c>
      <c r="J522">
        <v>14</v>
      </c>
    </row>
    <row r="523" spans="1:10" ht="15" x14ac:dyDescent="0.25">
      <c r="A523" t="s">
        <v>287</v>
      </c>
      <c r="B523" t="s">
        <v>472</v>
      </c>
      <c r="C523" t="s">
        <v>7</v>
      </c>
      <c r="D523" t="s">
        <v>110</v>
      </c>
      <c r="E523"/>
      <c r="F523"/>
      <c r="G523"/>
      <c r="H523"/>
      <c r="I523"/>
      <c r="J523">
        <v>15</v>
      </c>
    </row>
    <row r="524" spans="1:10" ht="15" x14ac:dyDescent="0.25">
      <c r="A524" t="s">
        <v>287</v>
      </c>
      <c r="B524" t="s">
        <v>473</v>
      </c>
      <c r="C524" t="s">
        <v>7</v>
      </c>
      <c r="D524" t="s">
        <v>110</v>
      </c>
      <c r="E524">
        <v>10</v>
      </c>
      <c r="F524">
        <v>162</v>
      </c>
      <c r="G524">
        <v>22</v>
      </c>
      <c r="H524">
        <v>194</v>
      </c>
      <c r="I524">
        <v>285</v>
      </c>
      <c r="J524">
        <v>16</v>
      </c>
    </row>
    <row r="525" spans="1:10" ht="15" x14ac:dyDescent="0.25">
      <c r="A525" t="s">
        <v>287</v>
      </c>
      <c r="B525" t="s">
        <v>474</v>
      </c>
      <c r="C525" t="s">
        <v>7</v>
      </c>
      <c r="D525" t="s">
        <v>110</v>
      </c>
      <c r="E525">
        <v>3</v>
      </c>
      <c r="F525">
        <v>87</v>
      </c>
      <c r="G525">
        <v>11</v>
      </c>
      <c r="H525">
        <v>101</v>
      </c>
      <c r="I525">
        <v>152</v>
      </c>
      <c r="J525">
        <v>17</v>
      </c>
    </row>
    <row r="526" spans="1:10" ht="15" x14ac:dyDescent="0.25">
      <c r="A526" t="s">
        <v>287</v>
      </c>
      <c r="B526" t="s">
        <v>475</v>
      </c>
      <c r="C526" t="s">
        <v>7</v>
      </c>
      <c r="D526" t="s">
        <v>110</v>
      </c>
      <c r="E526"/>
      <c r="F526">
        <v>6</v>
      </c>
      <c r="G526">
        <v>5</v>
      </c>
      <c r="H526">
        <v>11</v>
      </c>
      <c r="I526">
        <v>23</v>
      </c>
      <c r="J526">
        <v>18</v>
      </c>
    </row>
    <row r="527" spans="1:10" ht="15" x14ac:dyDescent="0.25">
      <c r="A527" t="s">
        <v>287</v>
      </c>
      <c r="B527" t="s">
        <v>476</v>
      </c>
      <c r="C527" t="s">
        <v>7</v>
      </c>
      <c r="D527" t="s">
        <v>110</v>
      </c>
      <c r="E527">
        <v>1</v>
      </c>
      <c r="F527">
        <v>13</v>
      </c>
      <c r="G527">
        <v>3</v>
      </c>
      <c r="H527">
        <v>17</v>
      </c>
      <c r="I527">
        <v>16</v>
      </c>
      <c r="J527">
        <v>19</v>
      </c>
    </row>
    <row r="528" spans="1:10" ht="15" x14ac:dyDescent="0.25">
      <c r="A528" t="s">
        <v>287</v>
      </c>
      <c r="B528" t="s">
        <v>477</v>
      </c>
      <c r="C528" t="s">
        <v>7</v>
      </c>
      <c r="D528" t="s">
        <v>110</v>
      </c>
      <c r="E528"/>
      <c r="F528">
        <v>11</v>
      </c>
      <c r="G528">
        <v>4</v>
      </c>
      <c r="H528">
        <v>15</v>
      </c>
      <c r="I528">
        <v>30</v>
      </c>
      <c r="J528">
        <v>20</v>
      </c>
    </row>
    <row r="529" spans="1:10" ht="15" x14ac:dyDescent="0.25">
      <c r="A529" t="s">
        <v>287</v>
      </c>
      <c r="B529" t="s">
        <v>478</v>
      </c>
      <c r="C529" t="s">
        <v>7</v>
      </c>
      <c r="D529" t="s">
        <v>110</v>
      </c>
      <c r="E529">
        <v>2</v>
      </c>
      <c r="F529">
        <v>36</v>
      </c>
      <c r="G529">
        <v>3</v>
      </c>
      <c r="H529">
        <v>41</v>
      </c>
      <c r="I529">
        <v>51</v>
      </c>
      <c r="J529">
        <v>21</v>
      </c>
    </row>
    <row r="530" spans="1:10" ht="15" x14ac:dyDescent="0.25">
      <c r="A530" t="s">
        <v>287</v>
      </c>
      <c r="B530" t="s">
        <v>479</v>
      </c>
      <c r="C530" t="s">
        <v>7</v>
      </c>
      <c r="D530" t="s">
        <v>110</v>
      </c>
      <c r="E530">
        <v>2</v>
      </c>
      <c r="F530">
        <v>9</v>
      </c>
      <c r="G530"/>
      <c r="H530">
        <v>11</v>
      </c>
      <c r="I530">
        <v>16</v>
      </c>
      <c r="J530">
        <v>22</v>
      </c>
    </row>
    <row r="531" spans="1:10" ht="15" x14ac:dyDescent="0.25">
      <c r="A531" t="s">
        <v>287</v>
      </c>
      <c r="B531" t="s">
        <v>480</v>
      </c>
      <c r="C531" t="s">
        <v>7</v>
      </c>
      <c r="D531" t="s">
        <v>110</v>
      </c>
      <c r="E531"/>
      <c r="F531"/>
      <c r="G531"/>
      <c r="H531"/>
      <c r="I531">
        <v>1</v>
      </c>
      <c r="J531">
        <v>23</v>
      </c>
    </row>
    <row r="532" spans="1:10" ht="15" x14ac:dyDescent="0.25">
      <c r="A532" t="s">
        <v>287</v>
      </c>
      <c r="B532" t="s">
        <v>481</v>
      </c>
      <c r="C532" t="s">
        <v>7</v>
      </c>
      <c r="D532" t="s">
        <v>110</v>
      </c>
      <c r="E532">
        <v>10</v>
      </c>
      <c r="F532">
        <v>169</v>
      </c>
      <c r="G532">
        <v>12</v>
      </c>
      <c r="H532">
        <v>191</v>
      </c>
      <c r="I532">
        <v>284</v>
      </c>
      <c r="J532">
        <v>24</v>
      </c>
    </row>
    <row r="533" spans="1:10" ht="15" x14ac:dyDescent="0.25">
      <c r="A533" t="s">
        <v>287</v>
      </c>
      <c r="B533" t="s">
        <v>482</v>
      </c>
      <c r="C533" t="s">
        <v>7</v>
      </c>
      <c r="D533" t="s">
        <v>110</v>
      </c>
      <c r="E533">
        <v>5</v>
      </c>
      <c r="F533">
        <v>44</v>
      </c>
      <c r="G533">
        <v>4</v>
      </c>
      <c r="H533">
        <v>53</v>
      </c>
      <c r="I533">
        <v>70</v>
      </c>
      <c r="J533">
        <v>25</v>
      </c>
    </row>
    <row r="534" spans="1:10" ht="15" x14ac:dyDescent="0.25">
      <c r="A534" t="s">
        <v>287</v>
      </c>
      <c r="B534" t="s">
        <v>483</v>
      </c>
      <c r="C534" t="s">
        <v>7</v>
      </c>
      <c r="D534" t="s">
        <v>110</v>
      </c>
      <c r="E534"/>
      <c r="F534">
        <v>12</v>
      </c>
      <c r="G534">
        <v>4</v>
      </c>
      <c r="H534">
        <v>16</v>
      </c>
      <c r="I534">
        <v>28</v>
      </c>
      <c r="J534">
        <v>26</v>
      </c>
    </row>
    <row r="535" spans="1:10" ht="15" x14ac:dyDescent="0.25">
      <c r="A535" t="s">
        <v>287</v>
      </c>
      <c r="B535" t="s">
        <v>484</v>
      </c>
      <c r="C535" t="s">
        <v>7</v>
      </c>
      <c r="D535" t="s">
        <v>110</v>
      </c>
      <c r="E535"/>
      <c r="F535">
        <v>2</v>
      </c>
      <c r="G535">
        <v>1</v>
      </c>
      <c r="H535">
        <v>3</v>
      </c>
      <c r="I535">
        <v>8</v>
      </c>
      <c r="J535">
        <v>27</v>
      </c>
    </row>
    <row r="536" spans="1:10" ht="15" x14ac:dyDescent="0.25">
      <c r="A536" t="s">
        <v>287</v>
      </c>
      <c r="B536" t="s">
        <v>485</v>
      </c>
      <c r="C536" t="s">
        <v>7</v>
      </c>
      <c r="D536" t="s">
        <v>110</v>
      </c>
      <c r="E536"/>
      <c r="F536"/>
      <c r="G536"/>
      <c r="H536"/>
      <c r="I536"/>
      <c r="J536">
        <v>28</v>
      </c>
    </row>
    <row r="537" spans="1:10" ht="15" x14ac:dyDescent="0.25">
      <c r="A537" t="s">
        <v>287</v>
      </c>
      <c r="B537" t="s">
        <v>486</v>
      </c>
      <c r="C537" t="s">
        <v>7</v>
      </c>
      <c r="D537" t="s">
        <v>110</v>
      </c>
      <c r="E537"/>
      <c r="F537">
        <v>1</v>
      </c>
      <c r="G537">
        <v>4</v>
      </c>
      <c r="H537">
        <v>5</v>
      </c>
      <c r="I537">
        <v>6</v>
      </c>
      <c r="J537">
        <v>29</v>
      </c>
    </row>
    <row r="538" spans="1:10" ht="15" x14ac:dyDescent="0.25">
      <c r="A538" t="s">
        <v>287</v>
      </c>
      <c r="B538" t="s">
        <v>487</v>
      </c>
      <c r="C538" t="s">
        <v>7</v>
      </c>
      <c r="D538" t="s">
        <v>110</v>
      </c>
      <c r="E538"/>
      <c r="F538"/>
      <c r="G538"/>
      <c r="H538"/>
      <c r="I538"/>
      <c r="J538">
        <v>30</v>
      </c>
    </row>
    <row r="539" spans="1:10" ht="15" x14ac:dyDescent="0.25">
      <c r="A539" t="s">
        <v>287</v>
      </c>
      <c r="B539" t="s">
        <v>488</v>
      </c>
      <c r="C539" t="s">
        <v>7</v>
      </c>
      <c r="D539" t="s">
        <v>110</v>
      </c>
      <c r="E539"/>
      <c r="F539"/>
      <c r="G539"/>
      <c r="H539"/>
      <c r="I539"/>
      <c r="J539">
        <v>31</v>
      </c>
    </row>
    <row r="540" spans="1:10" ht="15" x14ac:dyDescent="0.25">
      <c r="A540" t="s">
        <v>287</v>
      </c>
      <c r="B540" t="s">
        <v>489</v>
      </c>
      <c r="C540" t="s">
        <v>7</v>
      </c>
      <c r="D540" t="s">
        <v>110</v>
      </c>
      <c r="E540"/>
      <c r="F540">
        <v>5</v>
      </c>
      <c r="G540">
        <v>6</v>
      </c>
      <c r="H540">
        <v>11</v>
      </c>
      <c r="I540">
        <v>15</v>
      </c>
      <c r="J540">
        <v>32</v>
      </c>
    </row>
    <row r="541" spans="1:10" ht="15" x14ac:dyDescent="0.25">
      <c r="A541" t="s">
        <v>287</v>
      </c>
      <c r="B541" t="s">
        <v>490</v>
      </c>
      <c r="C541" t="s">
        <v>7</v>
      </c>
      <c r="D541" t="s">
        <v>110</v>
      </c>
      <c r="E541"/>
      <c r="F541">
        <v>13</v>
      </c>
      <c r="G541">
        <v>8</v>
      </c>
      <c r="H541">
        <v>21</v>
      </c>
      <c r="I541">
        <v>28</v>
      </c>
      <c r="J541">
        <v>33</v>
      </c>
    </row>
    <row r="542" spans="1:10" ht="15" x14ac:dyDescent="0.25">
      <c r="A542" t="s">
        <v>287</v>
      </c>
      <c r="B542" t="s">
        <v>491</v>
      </c>
      <c r="C542" t="s">
        <v>7</v>
      </c>
      <c r="D542" t="s">
        <v>110</v>
      </c>
      <c r="E542">
        <v>0.58299999999999996</v>
      </c>
      <c r="F542">
        <v>0.70299999999999996</v>
      </c>
      <c r="G542">
        <v>0.66700000000000004</v>
      </c>
      <c r="H542">
        <v>0.69</v>
      </c>
      <c r="I542">
        <v>0.64300000000000002</v>
      </c>
      <c r="J542">
        <v>34</v>
      </c>
    </row>
    <row r="543" spans="1:10" ht="15" x14ac:dyDescent="0.25">
      <c r="A543" t="s">
        <v>287</v>
      </c>
      <c r="B543" t="s">
        <v>492</v>
      </c>
      <c r="C543" t="s">
        <v>7</v>
      </c>
      <c r="D543" t="s">
        <v>110</v>
      </c>
      <c r="E543">
        <v>0.66700000000000004</v>
      </c>
      <c r="F543">
        <v>0.623</v>
      </c>
      <c r="G543">
        <v>0.8</v>
      </c>
      <c r="H543">
        <v>0.63100000000000001</v>
      </c>
      <c r="I543">
        <v>0.65</v>
      </c>
      <c r="J543">
        <v>35</v>
      </c>
    </row>
    <row r="544" spans="1:10" ht="15" x14ac:dyDescent="0.25">
      <c r="A544" t="s">
        <v>287</v>
      </c>
      <c r="B544" t="s">
        <v>178</v>
      </c>
      <c r="C544" t="s">
        <v>7</v>
      </c>
      <c r="D544" t="s">
        <v>110</v>
      </c>
      <c r="E544">
        <v>4739</v>
      </c>
      <c r="F544">
        <v>6704</v>
      </c>
      <c r="G544">
        <v>11741</v>
      </c>
      <c r="H544">
        <v>6959</v>
      </c>
      <c r="I544">
        <v>6545</v>
      </c>
      <c r="J544">
        <v>36</v>
      </c>
    </row>
    <row r="545" spans="1:10" ht="15" x14ac:dyDescent="0.25">
      <c r="A545" t="s">
        <v>287</v>
      </c>
      <c r="B545" t="s">
        <v>493</v>
      </c>
      <c r="C545" t="s">
        <v>7</v>
      </c>
      <c r="D545" t="s">
        <v>110</v>
      </c>
      <c r="E545"/>
      <c r="F545"/>
      <c r="G545">
        <v>2</v>
      </c>
      <c r="H545"/>
      <c r="I545"/>
      <c r="J545">
        <v>39</v>
      </c>
    </row>
    <row r="546" spans="1:10" ht="15" x14ac:dyDescent="0.25">
      <c r="A546" t="s">
        <v>287</v>
      </c>
      <c r="B546" t="s">
        <v>494</v>
      </c>
      <c r="C546" t="s">
        <v>7</v>
      </c>
      <c r="D546" t="s">
        <v>110</v>
      </c>
      <c r="E546"/>
      <c r="F546"/>
      <c r="G546">
        <v>2</v>
      </c>
      <c r="H546">
        <v>1</v>
      </c>
      <c r="I546">
        <v>1</v>
      </c>
      <c r="J546">
        <v>40</v>
      </c>
    </row>
    <row r="547" spans="1:10" ht="15" x14ac:dyDescent="0.25">
      <c r="A547" t="s">
        <v>287</v>
      </c>
      <c r="B547" t="s">
        <v>495</v>
      </c>
      <c r="C547" t="s">
        <v>7</v>
      </c>
      <c r="D547" t="s">
        <v>110</v>
      </c>
      <c r="E547"/>
      <c r="F547"/>
      <c r="G547">
        <v>2</v>
      </c>
      <c r="H547">
        <v>1</v>
      </c>
      <c r="I547">
        <v>1</v>
      </c>
      <c r="J547">
        <v>41</v>
      </c>
    </row>
    <row r="548" spans="1:10" ht="15" x14ac:dyDescent="0.25">
      <c r="A548" t="s">
        <v>288</v>
      </c>
      <c r="B548" t="s">
        <v>458</v>
      </c>
      <c r="C548" t="s">
        <v>7</v>
      </c>
      <c r="D548" t="s">
        <v>111</v>
      </c>
      <c r="E548"/>
      <c r="F548">
        <v>1</v>
      </c>
      <c r="G548">
        <v>2</v>
      </c>
      <c r="H548">
        <v>3</v>
      </c>
      <c r="I548">
        <v>5</v>
      </c>
      <c r="J548">
        <v>1</v>
      </c>
    </row>
    <row r="549" spans="1:10" ht="15" x14ac:dyDescent="0.25">
      <c r="A549" t="s">
        <v>288</v>
      </c>
      <c r="B549" t="s">
        <v>459</v>
      </c>
      <c r="C549" t="s">
        <v>7</v>
      </c>
      <c r="D549" t="s">
        <v>111</v>
      </c>
      <c r="E549"/>
      <c r="F549">
        <v>2</v>
      </c>
      <c r="G549">
        <v>3</v>
      </c>
      <c r="H549">
        <v>5</v>
      </c>
      <c r="I549">
        <v>7</v>
      </c>
      <c r="J549">
        <v>2</v>
      </c>
    </row>
    <row r="550" spans="1:10" ht="15" x14ac:dyDescent="0.25">
      <c r="A550" t="s">
        <v>288</v>
      </c>
      <c r="B550" t="s">
        <v>460</v>
      </c>
      <c r="C550" t="s">
        <v>7</v>
      </c>
      <c r="D550" t="s">
        <v>111</v>
      </c>
      <c r="E550"/>
      <c r="F550">
        <v>1</v>
      </c>
      <c r="G550"/>
      <c r="H550"/>
      <c r="I550"/>
      <c r="J550">
        <v>3</v>
      </c>
    </row>
    <row r="551" spans="1:10" ht="15" x14ac:dyDescent="0.25">
      <c r="A551" t="s">
        <v>288</v>
      </c>
      <c r="B551" t="s">
        <v>461</v>
      </c>
      <c r="C551" t="s">
        <v>7</v>
      </c>
      <c r="D551" t="s">
        <v>111</v>
      </c>
      <c r="E551"/>
      <c r="F551">
        <v>2</v>
      </c>
      <c r="G551">
        <v>3</v>
      </c>
      <c r="H551">
        <v>5</v>
      </c>
      <c r="I551">
        <v>6</v>
      </c>
      <c r="J551">
        <v>4</v>
      </c>
    </row>
    <row r="552" spans="1:10" ht="15" x14ac:dyDescent="0.25">
      <c r="A552" t="s">
        <v>288</v>
      </c>
      <c r="B552" t="s">
        <v>462</v>
      </c>
      <c r="C552" t="s">
        <v>7</v>
      </c>
      <c r="D552" t="s">
        <v>111</v>
      </c>
      <c r="E552"/>
      <c r="F552"/>
      <c r="G552"/>
      <c r="H552"/>
      <c r="I552">
        <v>1</v>
      </c>
      <c r="J552">
        <v>5</v>
      </c>
    </row>
    <row r="553" spans="1:10" ht="15" x14ac:dyDescent="0.25">
      <c r="A553" t="s">
        <v>288</v>
      </c>
      <c r="B553" t="s">
        <v>463</v>
      </c>
      <c r="C553" t="s">
        <v>7</v>
      </c>
      <c r="D553" t="s">
        <v>111</v>
      </c>
      <c r="E553"/>
      <c r="F553"/>
      <c r="G553"/>
      <c r="H553"/>
      <c r="I553"/>
      <c r="J553">
        <v>6</v>
      </c>
    </row>
    <row r="554" spans="1:10" ht="15" x14ac:dyDescent="0.25">
      <c r="A554" t="s">
        <v>288</v>
      </c>
      <c r="B554" t="s">
        <v>464</v>
      </c>
      <c r="C554" t="s">
        <v>7</v>
      </c>
      <c r="D554" t="s">
        <v>111</v>
      </c>
      <c r="E554"/>
      <c r="F554"/>
      <c r="G554"/>
      <c r="H554"/>
      <c r="I554"/>
      <c r="J554">
        <v>7</v>
      </c>
    </row>
    <row r="555" spans="1:10" ht="15" x14ac:dyDescent="0.25">
      <c r="A555" t="s">
        <v>288</v>
      </c>
      <c r="B555" t="s">
        <v>465</v>
      </c>
      <c r="C555" t="s">
        <v>7</v>
      </c>
      <c r="D555" t="s">
        <v>111</v>
      </c>
      <c r="E555"/>
      <c r="F555"/>
      <c r="G555"/>
      <c r="H555"/>
      <c r="I555"/>
      <c r="J555">
        <v>8</v>
      </c>
    </row>
    <row r="556" spans="1:10" ht="15" x14ac:dyDescent="0.25">
      <c r="A556" t="s">
        <v>288</v>
      </c>
      <c r="B556" t="s">
        <v>466</v>
      </c>
      <c r="C556" t="s">
        <v>7</v>
      </c>
      <c r="D556" t="s">
        <v>111</v>
      </c>
      <c r="E556"/>
      <c r="F556"/>
      <c r="G556">
        <v>2</v>
      </c>
      <c r="H556">
        <v>2</v>
      </c>
      <c r="I556">
        <v>2</v>
      </c>
      <c r="J556">
        <v>9</v>
      </c>
    </row>
    <row r="557" spans="1:10" ht="15" x14ac:dyDescent="0.25">
      <c r="A557" t="s">
        <v>288</v>
      </c>
      <c r="B557" t="s">
        <v>467</v>
      </c>
      <c r="C557" t="s">
        <v>7</v>
      </c>
      <c r="D557" t="s">
        <v>111</v>
      </c>
      <c r="E557"/>
      <c r="F557"/>
      <c r="G557"/>
      <c r="H557"/>
      <c r="I557"/>
      <c r="J557">
        <v>10</v>
      </c>
    </row>
    <row r="558" spans="1:10" ht="15" x14ac:dyDescent="0.25">
      <c r="A558" t="s">
        <v>288</v>
      </c>
      <c r="B558" t="s">
        <v>468</v>
      </c>
      <c r="C558" t="s">
        <v>7</v>
      </c>
      <c r="D558" t="s">
        <v>111</v>
      </c>
      <c r="E558"/>
      <c r="F558">
        <v>2</v>
      </c>
      <c r="G558">
        <v>1</v>
      </c>
      <c r="H558">
        <v>3</v>
      </c>
      <c r="I558">
        <v>4</v>
      </c>
      <c r="J558">
        <v>11</v>
      </c>
    </row>
    <row r="559" spans="1:10" ht="15" x14ac:dyDescent="0.25">
      <c r="A559" t="s">
        <v>288</v>
      </c>
      <c r="B559" t="s">
        <v>469</v>
      </c>
      <c r="C559" t="s">
        <v>7</v>
      </c>
      <c r="D559" t="s">
        <v>111</v>
      </c>
      <c r="E559"/>
      <c r="F559"/>
      <c r="G559"/>
      <c r="H559"/>
      <c r="I559"/>
      <c r="J559">
        <v>12</v>
      </c>
    </row>
    <row r="560" spans="1:10" ht="15" x14ac:dyDescent="0.25">
      <c r="A560" t="s">
        <v>288</v>
      </c>
      <c r="B560" t="s">
        <v>470</v>
      </c>
      <c r="C560" t="s">
        <v>7</v>
      </c>
      <c r="D560" t="s">
        <v>111</v>
      </c>
      <c r="E560"/>
      <c r="F560"/>
      <c r="G560"/>
      <c r="H560"/>
      <c r="I560"/>
      <c r="J560">
        <v>13</v>
      </c>
    </row>
    <row r="561" spans="1:10" ht="15" x14ac:dyDescent="0.25">
      <c r="A561" t="s">
        <v>288</v>
      </c>
      <c r="B561" t="s">
        <v>471</v>
      </c>
      <c r="C561" t="s">
        <v>7</v>
      </c>
      <c r="D561" t="s">
        <v>111</v>
      </c>
      <c r="E561"/>
      <c r="F561"/>
      <c r="G561">
        <v>1</v>
      </c>
      <c r="H561">
        <v>1</v>
      </c>
      <c r="I561">
        <v>1</v>
      </c>
      <c r="J561">
        <v>14</v>
      </c>
    </row>
    <row r="562" spans="1:10" ht="15" x14ac:dyDescent="0.25">
      <c r="A562" t="s">
        <v>288</v>
      </c>
      <c r="B562" t="s">
        <v>472</v>
      </c>
      <c r="C562" t="s">
        <v>7</v>
      </c>
      <c r="D562" t="s">
        <v>111</v>
      </c>
      <c r="E562"/>
      <c r="F562"/>
      <c r="G562"/>
      <c r="H562"/>
      <c r="I562"/>
      <c r="J562">
        <v>15</v>
      </c>
    </row>
    <row r="563" spans="1:10" ht="15" x14ac:dyDescent="0.25">
      <c r="A563" t="s">
        <v>288</v>
      </c>
      <c r="B563" t="s">
        <v>473</v>
      </c>
      <c r="C563" t="s">
        <v>7</v>
      </c>
      <c r="D563" t="s">
        <v>111</v>
      </c>
      <c r="E563"/>
      <c r="F563">
        <v>2</v>
      </c>
      <c r="G563">
        <v>2</v>
      </c>
      <c r="H563">
        <v>4</v>
      </c>
      <c r="I563">
        <v>6</v>
      </c>
      <c r="J563">
        <v>16</v>
      </c>
    </row>
    <row r="564" spans="1:10" ht="15" x14ac:dyDescent="0.25">
      <c r="A564" t="s">
        <v>288</v>
      </c>
      <c r="B564" t="s">
        <v>474</v>
      </c>
      <c r="C564" t="s">
        <v>7</v>
      </c>
      <c r="D564" t="s">
        <v>111</v>
      </c>
      <c r="E564"/>
      <c r="F564">
        <v>2</v>
      </c>
      <c r="G564">
        <v>1</v>
      </c>
      <c r="H564">
        <v>3</v>
      </c>
      <c r="I564">
        <v>4</v>
      </c>
      <c r="J564">
        <v>17</v>
      </c>
    </row>
    <row r="565" spans="1:10" ht="15" x14ac:dyDescent="0.25">
      <c r="A565" t="s">
        <v>288</v>
      </c>
      <c r="B565" t="s">
        <v>475</v>
      </c>
      <c r="C565" t="s">
        <v>7</v>
      </c>
      <c r="D565" t="s">
        <v>111</v>
      </c>
      <c r="E565"/>
      <c r="F565"/>
      <c r="G565"/>
      <c r="H565"/>
      <c r="I565">
        <v>1</v>
      </c>
      <c r="J565">
        <v>18</v>
      </c>
    </row>
    <row r="566" spans="1:10" ht="15" x14ac:dyDescent="0.25">
      <c r="A566" t="s">
        <v>288</v>
      </c>
      <c r="B566" t="s">
        <v>476</v>
      </c>
      <c r="C566" t="s">
        <v>7</v>
      </c>
      <c r="D566" t="s">
        <v>111</v>
      </c>
      <c r="E566"/>
      <c r="F566"/>
      <c r="G566"/>
      <c r="H566"/>
      <c r="I566"/>
      <c r="J566">
        <v>19</v>
      </c>
    </row>
    <row r="567" spans="1:10" ht="15" x14ac:dyDescent="0.25">
      <c r="A567" t="s">
        <v>288</v>
      </c>
      <c r="B567" t="s">
        <v>477</v>
      </c>
      <c r="C567" t="s">
        <v>7</v>
      </c>
      <c r="D567" t="s">
        <v>111</v>
      </c>
      <c r="E567"/>
      <c r="F567"/>
      <c r="G567">
        <v>1</v>
      </c>
      <c r="H567">
        <v>1</v>
      </c>
      <c r="I567">
        <v>1</v>
      </c>
      <c r="J567">
        <v>20</v>
      </c>
    </row>
    <row r="568" spans="1:10" ht="15" x14ac:dyDescent="0.25">
      <c r="A568" t="s">
        <v>288</v>
      </c>
      <c r="B568" t="s">
        <v>478</v>
      </c>
      <c r="C568" t="s">
        <v>7</v>
      </c>
      <c r="D568" t="s">
        <v>111</v>
      </c>
      <c r="E568"/>
      <c r="F568"/>
      <c r="G568">
        <v>1</v>
      </c>
      <c r="H568">
        <v>1</v>
      </c>
      <c r="I568">
        <v>1</v>
      </c>
      <c r="J568">
        <v>21</v>
      </c>
    </row>
    <row r="569" spans="1:10" ht="15" x14ac:dyDescent="0.25">
      <c r="A569" t="s">
        <v>288</v>
      </c>
      <c r="B569" t="s">
        <v>479</v>
      </c>
      <c r="C569" t="s">
        <v>7</v>
      </c>
      <c r="D569" t="s">
        <v>111</v>
      </c>
      <c r="E569"/>
      <c r="F569"/>
      <c r="G569"/>
      <c r="H569"/>
      <c r="I569"/>
      <c r="J569">
        <v>22</v>
      </c>
    </row>
    <row r="570" spans="1:10" ht="15" x14ac:dyDescent="0.25">
      <c r="A570" t="s">
        <v>288</v>
      </c>
      <c r="B570" t="s">
        <v>480</v>
      </c>
      <c r="C570" t="s">
        <v>7</v>
      </c>
      <c r="D570" t="s">
        <v>111</v>
      </c>
      <c r="E570"/>
      <c r="F570"/>
      <c r="G570"/>
      <c r="H570"/>
      <c r="I570">
        <v>1</v>
      </c>
      <c r="J570">
        <v>23</v>
      </c>
    </row>
    <row r="571" spans="1:10" ht="15" x14ac:dyDescent="0.25">
      <c r="A571" t="s">
        <v>288</v>
      </c>
      <c r="B571" t="s">
        <v>481</v>
      </c>
      <c r="C571" t="s">
        <v>7</v>
      </c>
      <c r="D571" t="s">
        <v>111</v>
      </c>
      <c r="E571"/>
      <c r="F571">
        <v>2</v>
      </c>
      <c r="G571"/>
      <c r="H571">
        <v>2</v>
      </c>
      <c r="I571">
        <v>4</v>
      </c>
      <c r="J571">
        <v>24</v>
      </c>
    </row>
    <row r="572" spans="1:10" ht="15" x14ac:dyDescent="0.25">
      <c r="A572" t="s">
        <v>288</v>
      </c>
      <c r="B572" t="s">
        <v>482</v>
      </c>
      <c r="C572" t="s">
        <v>7</v>
      </c>
      <c r="D572" t="s">
        <v>111</v>
      </c>
      <c r="E572"/>
      <c r="F572">
        <v>2</v>
      </c>
      <c r="G572">
        <v>2</v>
      </c>
      <c r="H572">
        <v>4</v>
      </c>
      <c r="I572">
        <v>3</v>
      </c>
      <c r="J572">
        <v>25</v>
      </c>
    </row>
    <row r="573" spans="1:10" ht="15" x14ac:dyDescent="0.25">
      <c r="A573" t="s">
        <v>288</v>
      </c>
      <c r="B573" t="s">
        <v>483</v>
      </c>
      <c r="C573" t="s">
        <v>7</v>
      </c>
      <c r="D573" t="s">
        <v>111</v>
      </c>
      <c r="E573"/>
      <c r="F573"/>
      <c r="G573"/>
      <c r="H573"/>
      <c r="I573"/>
      <c r="J573">
        <v>26</v>
      </c>
    </row>
    <row r="574" spans="1:10" ht="15" x14ac:dyDescent="0.25">
      <c r="A574" t="s">
        <v>288</v>
      </c>
      <c r="B574" t="s">
        <v>484</v>
      </c>
      <c r="C574" t="s">
        <v>7</v>
      </c>
      <c r="D574" t="s">
        <v>111</v>
      </c>
      <c r="E574"/>
      <c r="F574"/>
      <c r="G574"/>
      <c r="H574"/>
      <c r="I574"/>
      <c r="J574">
        <v>27</v>
      </c>
    </row>
    <row r="575" spans="1:10" ht="15" x14ac:dyDescent="0.25">
      <c r="A575" t="s">
        <v>288</v>
      </c>
      <c r="B575" t="s">
        <v>485</v>
      </c>
      <c r="C575" t="s">
        <v>7</v>
      </c>
      <c r="D575" t="s">
        <v>111</v>
      </c>
      <c r="E575"/>
      <c r="F575"/>
      <c r="G575"/>
      <c r="H575"/>
      <c r="I575"/>
      <c r="J575">
        <v>28</v>
      </c>
    </row>
    <row r="576" spans="1:10" ht="15" x14ac:dyDescent="0.25">
      <c r="A576" t="s">
        <v>288</v>
      </c>
      <c r="B576" t="s">
        <v>486</v>
      </c>
      <c r="C576" t="s">
        <v>7</v>
      </c>
      <c r="D576" t="s">
        <v>111</v>
      </c>
      <c r="E576"/>
      <c r="F576"/>
      <c r="G576"/>
      <c r="H576"/>
      <c r="I576"/>
      <c r="J576">
        <v>29</v>
      </c>
    </row>
    <row r="577" spans="1:10" ht="15" x14ac:dyDescent="0.25">
      <c r="A577" t="s">
        <v>288</v>
      </c>
      <c r="B577" t="s">
        <v>487</v>
      </c>
      <c r="C577" t="s">
        <v>7</v>
      </c>
      <c r="D577" t="s">
        <v>111</v>
      </c>
      <c r="E577"/>
      <c r="F577"/>
      <c r="G577"/>
      <c r="H577"/>
      <c r="I577"/>
      <c r="J577">
        <v>30</v>
      </c>
    </row>
    <row r="578" spans="1:10" ht="15" x14ac:dyDescent="0.25">
      <c r="A578" t="s">
        <v>288</v>
      </c>
      <c r="B578" t="s">
        <v>488</v>
      </c>
      <c r="C578" t="s">
        <v>7</v>
      </c>
      <c r="D578" t="s">
        <v>111</v>
      </c>
      <c r="E578"/>
      <c r="F578"/>
      <c r="G578"/>
      <c r="H578"/>
      <c r="I578"/>
      <c r="J578">
        <v>31</v>
      </c>
    </row>
    <row r="579" spans="1:10" ht="15" x14ac:dyDescent="0.25">
      <c r="A579" t="s">
        <v>288</v>
      </c>
      <c r="B579" t="s">
        <v>489</v>
      </c>
      <c r="C579" t="s">
        <v>7</v>
      </c>
      <c r="D579" t="s">
        <v>111</v>
      </c>
      <c r="E579"/>
      <c r="F579"/>
      <c r="G579"/>
      <c r="H579"/>
      <c r="I579">
        <v>1</v>
      </c>
      <c r="J579">
        <v>32</v>
      </c>
    </row>
    <row r="580" spans="1:10" ht="15" x14ac:dyDescent="0.25">
      <c r="A580" t="s">
        <v>288</v>
      </c>
      <c r="B580" t="s">
        <v>490</v>
      </c>
      <c r="C580" t="s">
        <v>7</v>
      </c>
      <c r="D580" t="s">
        <v>111</v>
      </c>
      <c r="E580"/>
      <c r="F580">
        <v>1</v>
      </c>
      <c r="G580">
        <v>1</v>
      </c>
      <c r="H580">
        <v>2</v>
      </c>
      <c r="I580">
        <v>3</v>
      </c>
      <c r="J580">
        <v>33</v>
      </c>
    </row>
    <row r="581" spans="1:10" ht="15" x14ac:dyDescent="0.25">
      <c r="A581" t="s">
        <v>288</v>
      </c>
      <c r="B581" t="s">
        <v>491</v>
      </c>
      <c r="C581" t="s">
        <v>7</v>
      </c>
      <c r="D581" t="s">
        <v>111</v>
      </c>
      <c r="E581"/>
      <c r="F581"/>
      <c r="G581">
        <v>0.75</v>
      </c>
      <c r="H581">
        <v>0.5</v>
      </c>
      <c r="I581">
        <v>0.65</v>
      </c>
      <c r="J581">
        <v>34</v>
      </c>
    </row>
    <row r="582" spans="1:10" ht="15" x14ac:dyDescent="0.25">
      <c r="A582" t="s">
        <v>288</v>
      </c>
      <c r="B582" t="s">
        <v>492</v>
      </c>
      <c r="C582" t="s">
        <v>7</v>
      </c>
      <c r="D582" t="s">
        <v>111</v>
      </c>
      <c r="E582">
        <v>0.33300000000000002</v>
      </c>
      <c r="F582">
        <v>0.621</v>
      </c>
      <c r="G582">
        <v>0.5</v>
      </c>
      <c r="H582">
        <v>0.57999999999999996</v>
      </c>
      <c r="I582">
        <v>0.57099999999999995</v>
      </c>
      <c r="J582">
        <v>35</v>
      </c>
    </row>
    <row r="583" spans="1:10" ht="15" x14ac:dyDescent="0.25">
      <c r="A583" t="s">
        <v>288</v>
      </c>
      <c r="B583" t="s">
        <v>178</v>
      </c>
      <c r="C583" t="s">
        <v>7</v>
      </c>
      <c r="D583" t="s">
        <v>111</v>
      </c>
      <c r="E583"/>
      <c r="F583"/>
      <c r="G583">
        <v>7605</v>
      </c>
      <c r="H583">
        <v>7605</v>
      </c>
      <c r="I583">
        <v>10101</v>
      </c>
      <c r="J583">
        <v>36</v>
      </c>
    </row>
    <row r="584" spans="1:10" ht="15" x14ac:dyDescent="0.25">
      <c r="A584" t="s">
        <v>288</v>
      </c>
      <c r="B584" t="s">
        <v>493</v>
      </c>
      <c r="C584" t="s">
        <v>7</v>
      </c>
      <c r="D584" t="s">
        <v>111</v>
      </c>
      <c r="E584"/>
      <c r="F584"/>
      <c r="G584"/>
      <c r="H584"/>
      <c r="I584"/>
      <c r="J584">
        <v>39</v>
      </c>
    </row>
    <row r="585" spans="1:10" ht="15" x14ac:dyDescent="0.25">
      <c r="A585" t="s">
        <v>288</v>
      </c>
      <c r="B585" t="s">
        <v>494</v>
      </c>
      <c r="C585" t="s">
        <v>7</v>
      </c>
      <c r="D585" t="s">
        <v>111</v>
      </c>
      <c r="E585"/>
      <c r="F585"/>
      <c r="G585"/>
      <c r="H585"/>
      <c r="I585"/>
      <c r="J585">
        <v>40</v>
      </c>
    </row>
    <row r="586" spans="1:10" ht="15" x14ac:dyDescent="0.25">
      <c r="A586" t="s">
        <v>288</v>
      </c>
      <c r="B586" t="s">
        <v>495</v>
      </c>
      <c r="C586" t="s">
        <v>7</v>
      </c>
      <c r="D586" t="s">
        <v>111</v>
      </c>
      <c r="E586"/>
      <c r="F586"/>
      <c r="G586"/>
      <c r="H586"/>
      <c r="I586"/>
      <c r="J586">
        <v>41</v>
      </c>
    </row>
    <row r="587" spans="1:10" ht="15" x14ac:dyDescent="0.25">
      <c r="A587" t="s">
        <v>289</v>
      </c>
      <c r="B587" t="s">
        <v>458</v>
      </c>
      <c r="C587" t="s">
        <v>8</v>
      </c>
      <c r="D587" t="s">
        <v>112</v>
      </c>
      <c r="E587">
        <v>3</v>
      </c>
      <c r="F587">
        <v>265</v>
      </c>
      <c r="G587">
        <v>40</v>
      </c>
      <c r="H587">
        <v>308</v>
      </c>
      <c r="I587">
        <v>211</v>
      </c>
      <c r="J587">
        <v>1</v>
      </c>
    </row>
    <row r="588" spans="1:10" ht="15" x14ac:dyDescent="0.25">
      <c r="A588" t="s">
        <v>289</v>
      </c>
      <c r="B588" t="s">
        <v>459</v>
      </c>
      <c r="C588" t="s">
        <v>8</v>
      </c>
      <c r="D588" t="s">
        <v>112</v>
      </c>
      <c r="E588">
        <v>6</v>
      </c>
      <c r="F588">
        <v>257</v>
      </c>
      <c r="G588">
        <v>135</v>
      </c>
      <c r="H588">
        <v>398</v>
      </c>
      <c r="I588">
        <v>468</v>
      </c>
      <c r="J588">
        <v>2</v>
      </c>
    </row>
    <row r="589" spans="1:10" ht="15" x14ac:dyDescent="0.25">
      <c r="A589" t="s">
        <v>289</v>
      </c>
      <c r="B589" t="s">
        <v>460</v>
      </c>
      <c r="C589" t="s">
        <v>8</v>
      </c>
      <c r="D589" t="s">
        <v>112</v>
      </c>
      <c r="E589">
        <v>4</v>
      </c>
      <c r="F589">
        <v>118</v>
      </c>
      <c r="G589">
        <v>6</v>
      </c>
      <c r="H589">
        <v>1</v>
      </c>
      <c r="I589"/>
      <c r="J589">
        <v>3</v>
      </c>
    </row>
    <row r="590" spans="1:10" ht="15" x14ac:dyDescent="0.25">
      <c r="A590" t="s">
        <v>289</v>
      </c>
      <c r="B590" t="s">
        <v>461</v>
      </c>
      <c r="C590" t="s">
        <v>8</v>
      </c>
      <c r="D590" t="s">
        <v>112</v>
      </c>
      <c r="E590">
        <v>3</v>
      </c>
      <c r="F590">
        <v>130</v>
      </c>
      <c r="G590">
        <v>48</v>
      </c>
      <c r="H590">
        <v>181</v>
      </c>
      <c r="I590">
        <v>230</v>
      </c>
      <c r="J590">
        <v>4</v>
      </c>
    </row>
    <row r="591" spans="1:10" ht="15" x14ac:dyDescent="0.25">
      <c r="A591" t="s">
        <v>289</v>
      </c>
      <c r="B591" t="s">
        <v>462</v>
      </c>
      <c r="C591" t="s">
        <v>8</v>
      </c>
      <c r="D591" t="s">
        <v>112</v>
      </c>
      <c r="E591">
        <v>3</v>
      </c>
      <c r="F591">
        <v>125</v>
      </c>
      <c r="G591">
        <v>87</v>
      </c>
      <c r="H591">
        <v>215</v>
      </c>
      <c r="I591">
        <v>238</v>
      </c>
      <c r="J591">
        <v>5</v>
      </c>
    </row>
    <row r="592" spans="1:10" ht="15" x14ac:dyDescent="0.25">
      <c r="A592" t="s">
        <v>289</v>
      </c>
      <c r="B592" t="s">
        <v>463</v>
      </c>
      <c r="C592" t="s">
        <v>8</v>
      </c>
      <c r="D592" t="s">
        <v>112</v>
      </c>
      <c r="E592"/>
      <c r="F592">
        <v>39</v>
      </c>
      <c r="G592">
        <v>29</v>
      </c>
      <c r="H592">
        <v>68</v>
      </c>
      <c r="I592">
        <v>70</v>
      </c>
      <c r="J592">
        <v>6</v>
      </c>
    </row>
    <row r="593" spans="1:10" ht="15" x14ac:dyDescent="0.25">
      <c r="A593" t="s">
        <v>289</v>
      </c>
      <c r="B593" t="s">
        <v>464</v>
      </c>
      <c r="C593" t="s">
        <v>8</v>
      </c>
      <c r="D593" t="s">
        <v>112</v>
      </c>
      <c r="E593"/>
      <c r="F593">
        <v>1</v>
      </c>
      <c r="G593">
        <v>3</v>
      </c>
      <c r="H593">
        <v>4</v>
      </c>
      <c r="I593">
        <v>3</v>
      </c>
      <c r="J593">
        <v>7</v>
      </c>
    </row>
    <row r="594" spans="1:10" ht="15" x14ac:dyDescent="0.25">
      <c r="A594" t="s">
        <v>289</v>
      </c>
      <c r="B594" t="s">
        <v>465</v>
      </c>
      <c r="C594" t="s">
        <v>8</v>
      </c>
      <c r="D594" t="s">
        <v>112</v>
      </c>
      <c r="E594"/>
      <c r="F594">
        <v>2</v>
      </c>
      <c r="G594">
        <v>6</v>
      </c>
      <c r="H594">
        <v>8</v>
      </c>
      <c r="I594">
        <v>16</v>
      </c>
      <c r="J594">
        <v>8</v>
      </c>
    </row>
    <row r="595" spans="1:10" ht="15" x14ac:dyDescent="0.25">
      <c r="A595" t="s">
        <v>289</v>
      </c>
      <c r="B595" t="s">
        <v>466</v>
      </c>
      <c r="C595" t="s">
        <v>8</v>
      </c>
      <c r="D595" t="s">
        <v>112</v>
      </c>
      <c r="E595">
        <v>1</v>
      </c>
      <c r="F595">
        <v>50</v>
      </c>
      <c r="G595">
        <v>36</v>
      </c>
      <c r="H595">
        <v>87</v>
      </c>
      <c r="I595">
        <v>79</v>
      </c>
      <c r="J595">
        <v>9</v>
      </c>
    </row>
    <row r="596" spans="1:10" ht="15" x14ac:dyDescent="0.25">
      <c r="A596" t="s">
        <v>289</v>
      </c>
      <c r="B596" t="s">
        <v>467</v>
      </c>
      <c r="C596" t="s">
        <v>8</v>
      </c>
      <c r="D596" t="s">
        <v>112</v>
      </c>
      <c r="E596"/>
      <c r="F596"/>
      <c r="G596">
        <v>1</v>
      </c>
      <c r="H596">
        <v>1</v>
      </c>
      <c r="I596"/>
      <c r="J596">
        <v>10</v>
      </c>
    </row>
    <row r="597" spans="1:10" ht="15" x14ac:dyDescent="0.25">
      <c r="A597" t="s">
        <v>289</v>
      </c>
      <c r="B597" t="s">
        <v>468</v>
      </c>
      <c r="C597" t="s">
        <v>8</v>
      </c>
      <c r="D597" t="s">
        <v>112</v>
      </c>
      <c r="E597">
        <v>4</v>
      </c>
      <c r="F597">
        <v>168</v>
      </c>
      <c r="G597">
        <v>73</v>
      </c>
      <c r="H597">
        <v>245</v>
      </c>
      <c r="I597">
        <v>313</v>
      </c>
      <c r="J597">
        <v>11</v>
      </c>
    </row>
    <row r="598" spans="1:10" ht="15" x14ac:dyDescent="0.25">
      <c r="A598" t="s">
        <v>289</v>
      </c>
      <c r="B598" t="s">
        <v>469</v>
      </c>
      <c r="C598" t="s">
        <v>8</v>
      </c>
      <c r="D598" t="s">
        <v>112</v>
      </c>
      <c r="E598"/>
      <c r="F598">
        <v>6</v>
      </c>
      <c r="G598">
        <v>8</v>
      </c>
      <c r="H598">
        <v>14</v>
      </c>
      <c r="I598">
        <v>14</v>
      </c>
      <c r="J598">
        <v>12</v>
      </c>
    </row>
    <row r="599" spans="1:10" ht="15" x14ac:dyDescent="0.25">
      <c r="A599" t="s">
        <v>289</v>
      </c>
      <c r="B599" t="s">
        <v>470</v>
      </c>
      <c r="C599" t="s">
        <v>8</v>
      </c>
      <c r="D599" t="s">
        <v>112</v>
      </c>
      <c r="E599"/>
      <c r="F599">
        <v>28</v>
      </c>
      <c r="G599">
        <v>1</v>
      </c>
      <c r="H599">
        <v>29</v>
      </c>
      <c r="I599">
        <v>31</v>
      </c>
      <c r="J599">
        <v>13</v>
      </c>
    </row>
    <row r="600" spans="1:10" ht="15" x14ac:dyDescent="0.25">
      <c r="A600" t="s">
        <v>289</v>
      </c>
      <c r="B600" t="s">
        <v>471</v>
      </c>
      <c r="C600" t="s">
        <v>8</v>
      </c>
      <c r="D600" t="s">
        <v>112</v>
      </c>
      <c r="E600"/>
      <c r="F600">
        <v>12</v>
      </c>
      <c r="G600">
        <v>1</v>
      </c>
      <c r="H600">
        <v>13</v>
      </c>
      <c r="I600">
        <v>11</v>
      </c>
      <c r="J600">
        <v>14</v>
      </c>
    </row>
    <row r="601" spans="1:10" ht="15" x14ac:dyDescent="0.25">
      <c r="A601" t="s">
        <v>289</v>
      </c>
      <c r="B601" t="s">
        <v>472</v>
      </c>
      <c r="C601" t="s">
        <v>8</v>
      </c>
      <c r="D601" t="s">
        <v>112</v>
      </c>
      <c r="E601"/>
      <c r="F601"/>
      <c r="G601"/>
      <c r="H601"/>
      <c r="I601"/>
      <c r="J601">
        <v>15</v>
      </c>
    </row>
    <row r="602" spans="1:10" ht="15" x14ac:dyDescent="0.25">
      <c r="A602" t="s">
        <v>289</v>
      </c>
      <c r="B602" t="s">
        <v>473</v>
      </c>
      <c r="C602" t="s">
        <v>8</v>
      </c>
      <c r="D602" t="s">
        <v>112</v>
      </c>
      <c r="E602">
        <v>5</v>
      </c>
      <c r="F602">
        <v>230</v>
      </c>
      <c r="G602">
        <v>95</v>
      </c>
      <c r="H602">
        <v>330</v>
      </c>
      <c r="I602">
        <v>403</v>
      </c>
      <c r="J602">
        <v>16</v>
      </c>
    </row>
    <row r="603" spans="1:10" ht="15" x14ac:dyDescent="0.25">
      <c r="A603" t="s">
        <v>289</v>
      </c>
      <c r="B603" t="s">
        <v>474</v>
      </c>
      <c r="C603" t="s">
        <v>8</v>
      </c>
      <c r="D603" t="s">
        <v>112</v>
      </c>
      <c r="E603">
        <v>5</v>
      </c>
      <c r="F603">
        <v>175</v>
      </c>
      <c r="G603">
        <v>112</v>
      </c>
      <c r="H603">
        <v>292</v>
      </c>
      <c r="I603">
        <v>316</v>
      </c>
      <c r="J603">
        <v>17</v>
      </c>
    </row>
    <row r="604" spans="1:10" ht="15" x14ac:dyDescent="0.25">
      <c r="A604" t="s">
        <v>289</v>
      </c>
      <c r="B604" t="s">
        <v>475</v>
      </c>
      <c r="C604" t="s">
        <v>8</v>
      </c>
      <c r="D604" t="s">
        <v>112</v>
      </c>
      <c r="E604"/>
      <c r="F604">
        <v>9</v>
      </c>
      <c r="G604">
        <v>1</v>
      </c>
      <c r="H604">
        <v>10</v>
      </c>
      <c r="I604">
        <v>19</v>
      </c>
      <c r="J604">
        <v>18</v>
      </c>
    </row>
    <row r="605" spans="1:10" ht="15" x14ac:dyDescent="0.25">
      <c r="A605" t="s">
        <v>289</v>
      </c>
      <c r="B605" t="s">
        <v>476</v>
      </c>
      <c r="C605" t="s">
        <v>8</v>
      </c>
      <c r="D605" t="s">
        <v>112</v>
      </c>
      <c r="E605"/>
      <c r="F605">
        <v>9</v>
      </c>
      <c r="G605">
        <v>4</v>
      </c>
      <c r="H605">
        <v>13</v>
      </c>
      <c r="I605">
        <v>18</v>
      </c>
      <c r="J605">
        <v>19</v>
      </c>
    </row>
    <row r="606" spans="1:10" ht="15" x14ac:dyDescent="0.25">
      <c r="A606" t="s">
        <v>289</v>
      </c>
      <c r="B606" t="s">
        <v>477</v>
      </c>
      <c r="C606" t="s">
        <v>8</v>
      </c>
      <c r="D606" t="s">
        <v>112</v>
      </c>
      <c r="E606">
        <v>1</v>
      </c>
      <c r="F606">
        <v>18</v>
      </c>
      <c r="G606">
        <v>8</v>
      </c>
      <c r="H606">
        <v>27</v>
      </c>
      <c r="I606">
        <v>27</v>
      </c>
      <c r="J606">
        <v>20</v>
      </c>
    </row>
    <row r="607" spans="1:10" ht="15" x14ac:dyDescent="0.25">
      <c r="A607" t="s">
        <v>289</v>
      </c>
      <c r="B607" t="s">
        <v>478</v>
      </c>
      <c r="C607" t="s">
        <v>8</v>
      </c>
      <c r="D607" t="s">
        <v>112</v>
      </c>
      <c r="E607"/>
      <c r="F607">
        <v>24</v>
      </c>
      <c r="G607">
        <v>4</v>
      </c>
      <c r="H607">
        <v>28</v>
      </c>
      <c r="I607">
        <v>48</v>
      </c>
      <c r="J607">
        <v>21</v>
      </c>
    </row>
    <row r="608" spans="1:10" ht="15" x14ac:dyDescent="0.25">
      <c r="A608" t="s">
        <v>289</v>
      </c>
      <c r="B608" t="s">
        <v>479</v>
      </c>
      <c r="C608" t="s">
        <v>8</v>
      </c>
      <c r="D608" t="s">
        <v>112</v>
      </c>
      <c r="E608"/>
      <c r="F608">
        <v>6</v>
      </c>
      <c r="G608">
        <v>4</v>
      </c>
      <c r="H608">
        <v>10</v>
      </c>
      <c r="I608">
        <v>15</v>
      </c>
      <c r="J608">
        <v>22</v>
      </c>
    </row>
    <row r="609" spans="1:10" ht="15" x14ac:dyDescent="0.25">
      <c r="A609" t="s">
        <v>289</v>
      </c>
      <c r="B609" t="s">
        <v>480</v>
      </c>
      <c r="C609" t="s">
        <v>8</v>
      </c>
      <c r="D609" t="s">
        <v>112</v>
      </c>
      <c r="E609"/>
      <c r="F609">
        <v>4</v>
      </c>
      <c r="G609">
        <v>2</v>
      </c>
      <c r="H609">
        <v>6</v>
      </c>
      <c r="I609">
        <v>15</v>
      </c>
      <c r="J609">
        <v>23</v>
      </c>
    </row>
    <row r="610" spans="1:10" ht="15" x14ac:dyDescent="0.25">
      <c r="A610" t="s">
        <v>289</v>
      </c>
      <c r="B610" t="s">
        <v>481</v>
      </c>
      <c r="C610" t="s">
        <v>8</v>
      </c>
      <c r="D610" t="s">
        <v>112</v>
      </c>
      <c r="E610">
        <v>2</v>
      </c>
      <c r="F610">
        <v>193</v>
      </c>
      <c r="G610">
        <v>130</v>
      </c>
      <c r="H610">
        <v>325</v>
      </c>
      <c r="I610">
        <v>385</v>
      </c>
      <c r="J610">
        <v>24</v>
      </c>
    </row>
    <row r="611" spans="1:10" ht="15" x14ac:dyDescent="0.25">
      <c r="A611" t="s">
        <v>289</v>
      </c>
      <c r="B611" t="s">
        <v>482</v>
      </c>
      <c r="C611" t="s">
        <v>8</v>
      </c>
      <c r="D611" t="s">
        <v>112</v>
      </c>
      <c r="E611">
        <v>1</v>
      </c>
      <c r="F611">
        <v>75</v>
      </c>
      <c r="G611">
        <v>11</v>
      </c>
      <c r="H611">
        <v>87</v>
      </c>
      <c r="I611">
        <v>119</v>
      </c>
      <c r="J611">
        <v>25</v>
      </c>
    </row>
    <row r="612" spans="1:10" ht="15" x14ac:dyDescent="0.25">
      <c r="A612" t="s">
        <v>289</v>
      </c>
      <c r="B612" t="s">
        <v>483</v>
      </c>
      <c r="C612" t="s">
        <v>8</v>
      </c>
      <c r="D612" t="s">
        <v>112</v>
      </c>
      <c r="E612">
        <v>1</v>
      </c>
      <c r="F612">
        <v>12</v>
      </c>
      <c r="G612">
        <v>5</v>
      </c>
      <c r="H612">
        <v>18</v>
      </c>
      <c r="I612">
        <v>17</v>
      </c>
      <c r="J612">
        <v>26</v>
      </c>
    </row>
    <row r="613" spans="1:10" ht="15" x14ac:dyDescent="0.25">
      <c r="A613" t="s">
        <v>289</v>
      </c>
      <c r="B613" t="s">
        <v>484</v>
      </c>
      <c r="C613" t="s">
        <v>8</v>
      </c>
      <c r="D613" t="s">
        <v>112</v>
      </c>
      <c r="E613"/>
      <c r="F613">
        <v>5</v>
      </c>
      <c r="G613"/>
      <c r="H613">
        <v>5</v>
      </c>
      <c r="I613">
        <v>3</v>
      </c>
      <c r="J613">
        <v>27</v>
      </c>
    </row>
    <row r="614" spans="1:10" ht="15" x14ac:dyDescent="0.25">
      <c r="A614" t="s">
        <v>289</v>
      </c>
      <c r="B614" t="s">
        <v>485</v>
      </c>
      <c r="C614" t="s">
        <v>8</v>
      </c>
      <c r="D614" t="s">
        <v>112</v>
      </c>
      <c r="E614"/>
      <c r="F614"/>
      <c r="G614"/>
      <c r="H614"/>
      <c r="I614"/>
      <c r="J614">
        <v>28</v>
      </c>
    </row>
    <row r="615" spans="1:10" ht="15" x14ac:dyDescent="0.25">
      <c r="A615" t="s">
        <v>289</v>
      </c>
      <c r="B615" t="s">
        <v>486</v>
      </c>
      <c r="C615" t="s">
        <v>8</v>
      </c>
      <c r="D615" t="s">
        <v>112</v>
      </c>
      <c r="E615"/>
      <c r="F615">
        <v>7</v>
      </c>
      <c r="G615">
        <v>2</v>
      </c>
      <c r="H615">
        <v>9</v>
      </c>
      <c r="I615">
        <v>6</v>
      </c>
      <c r="J615">
        <v>29</v>
      </c>
    </row>
    <row r="616" spans="1:10" ht="15" x14ac:dyDescent="0.25">
      <c r="A616" t="s">
        <v>289</v>
      </c>
      <c r="B616" t="s">
        <v>487</v>
      </c>
      <c r="C616" t="s">
        <v>8</v>
      </c>
      <c r="D616" t="s">
        <v>112</v>
      </c>
      <c r="E616"/>
      <c r="F616"/>
      <c r="G616"/>
      <c r="H616"/>
      <c r="I616"/>
      <c r="J616">
        <v>30</v>
      </c>
    </row>
    <row r="617" spans="1:10" ht="15" x14ac:dyDescent="0.25">
      <c r="A617" t="s">
        <v>289</v>
      </c>
      <c r="B617" t="s">
        <v>488</v>
      </c>
      <c r="C617" t="s">
        <v>8</v>
      </c>
      <c r="D617" t="s">
        <v>112</v>
      </c>
      <c r="E617"/>
      <c r="F617"/>
      <c r="G617"/>
      <c r="H617"/>
      <c r="I617"/>
      <c r="J617">
        <v>31</v>
      </c>
    </row>
    <row r="618" spans="1:10" ht="15" x14ac:dyDescent="0.25">
      <c r="A618" t="s">
        <v>289</v>
      </c>
      <c r="B618" t="s">
        <v>489</v>
      </c>
      <c r="C618" t="s">
        <v>8</v>
      </c>
      <c r="D618" t="s">
        <v>112</v>
      </c>
      <c r="E618"/>
      <c r="F618">
        <v>13</v>
      </c>
      <c r="G618">
        <v>10</v>
      </c>
      <c r="H618">
        <v>23</v>
      </c>
      <c r="I618">
        <v>26</v>
      </c>
      <c r="J618">
        <v>32</v>
      </c>
    </row>
    <row r="619" spans="1:10" ht="15" x14ac:dyDescent="0.25">
      <c r="A619" t="s">
        <v>289</v>
      </c>
      <c r="B619" t="s">
        <v>490</v>
      </c>
      <c r="C619" t="s">
        <v>8</v>
      </c>
      <c r="D619" t="s">
        <v>112</v>
      </c>
      <c r="E619">
        <v>1</v>
      </c>
      <c r="F619">
        <v>23</v>
      </c>
      <c r="G619">
        <v>12</v>
      </c>
      <c r="H619">
        <v>36</v>
      </c>
      <c r="I619">
        <v>23</v>
      </c>
      <c r="J619">
        <v>33</v>
      </c>
    </row>
    <row r="620" spans="1:10" ht="15" x14ac:dyDescent="0.25">
      <c r="A620" t="s">
        <v>289</v>
      </c>
      <c r="B620" t="s">
        <v>491</v>
      </c>
      <c r="C620" t="s">
        <v>8</v>
      </c>
      <c r="D620" t="s">
        <v>112</v>
      </c>
      <c r="E620">
        <v>0.84599999999999997</v>
      </c>
      <c r="F620">
        <v>0.60899999999999999</v>
      </c>
      <c r="G620">
        <v>0.85</v>
      </c>
      <c r="H620">
        <v>0.65700000000000003</v>
      </c>
      <c r="I620">
        <v>0.64500000000000002</v>
      </c>
      <c r="J620">
        <v>34</v>
      </c>
    </row>
    <row r="621" spans="1:10" ht="15" x14ac:dyDescent="0.25">
      <c r="A621" t="s">
        <v>289</v>
      </c>
      <c r="B621" t="s">
        <v>492</v>
      </c>
      <c r="C621" t="s">
        <v>8</v>
      </c>
      <c r="D621" t="s">
        <v>112</v>
      </c>
      <c r="E621">
        <v>0.8</v>
      </c>
      <c r="F621">
        <v>0.61</v>
      </c>
      <c r="G621">
        <v>0.871</v>
      </c>
      <c r="H621">
        <v>0.65900000000000003</v>
      </c>
      <c r="I621">
        <v>0.65100000000000002</v>
      </c>
      <c r="J621">
        <v>35</v>
      </c>
    </row>
    <row r="622" spans="1:10" ht="15" x14ac:dyDescent="0.25">
      <c r="A622" t="s">
        <v>289</v>
      </c>
      <c r="B622" t="s">
        <v>178</v>
      </c>
      <c r="C622" t="s">
        <v>8</v>
      </c>
      <c r="D622" t="s">
        <v>112</v>
      </c>
      <c r="E622">
        <v>4441</v>
      </c>
      <c r="F622">
        <v>8152</v>
      </c>
      <c r="G622">
        <v>9510</v>
      </c>
      <c r="H622">
        <v>7919</v>
      </c>
      <c r="I622">
        <v>8446</v>
      </c>
      <c r="J622">
        <v>36</v>
      </c>
    </row>
    <row r="623" spans="1:10" ht="15" x14ac:dyDescent="0.25">
      <c r="A623" t="s">
        <v>289</v>
      </c>
      <c r="B623" t="s">
        <v>493</v>
      </c>
      <c r="C623" t="s">
        <v>8</v>
      </c>
      <c r="D623" t="s">
        <v>112</v>
      </c>
      <c r="E623"/>
      <c r="F623"/>
      <c r="G623">
        <v>5</v>
      </c>
      <c r="H623"/>
      <c r="I623"/>
      <c r="J623">
        <v>39</v>
      </c>
    </row>
    <row r="624" spans="1:10" ht="15" x14ac:dyDescent="0.25">
      <c r="A624" t="s">
        <v>289</v>
      </c>
      <c r="B624" t="s">
        <v>494</v>
      </c>
      <c r="C624" t="s">
        <v>8</v>
      </c>
      <c r="D624" t="s">
        <v>112</v>
      </c>
      <c r="E624"/>
      <c r="F624"/>
      <c r="G624">
        <v>5</v>
      </c>
      <c r="H624">
        <v>1</v>
      </c>
      <c r="I624">
        <v>1</v>
      </c>
      <c r="J624">
        <v>40</v>
      </c>
    </row>
    <row r="625" spans="1:10" ht="15" x14ac:dyDescent="0.25">
      <c r="A625" t="s">
        <v>289</v>
      </c>
      <c r="B625" t="s">
        <v>495</v>
      </c>
      <c r="C625" t="s">
        <v>8</v>
      </c>
      <c r="D625" t="s">
        <v>112</v>
      </c>
      <c r="E625"/>
      <c r="F625"/>
      <c r="G625">
        <v>5</v>
      </c>
      <c r="H625">
        <v>1</v>
      </c>
      <c r="I625">
        <v>1</v>
      </c>
      <c r="J625">
        <v>41</v>
      </c>
    </row>
    <row r="626" spans="1:10" ht="15" x14ac:dyDescent="0.25">
      <c r="A626" t="s">
        <v>290</v>
      </c>
      <c r="B626" t="s">
        <v>458</v>
      </c>
      <c r="C626" t="s">
        <v>9</v>
      </c>
      <c r="D626" t="s">
        <v>113</v>
      </c>
      <c r="E626"/>
      <c r="F626">
        <v>380</v>
      </c>
      <c r="G626">
        <v>1</v>
      </c>
      <c r="H626">
        <v>381</v>
      </c>
      <c r="I626">
        <v>164</v>
      </c>
      <c r="J626">
        <v>1</v>
      </c>
    </row>
    <row r="627" spans="1:10" ht="15" x14ac:dyDescent="0.25">
      <c r="A627" t="s">
        <v>290</v>
      </c>
      <c r="B627" t="s">
        <v>459</v>
      </c>
      <c r="C627" t="s">
        <v>9</v>
      </c>
      <c r="D627" t="s">
        <v>113</v>
      </c>
      <c r="E627">
        <v>1</v>
      </c>
      <c r="F627">
        <v>324</v>
      </c>
      <c r="G627">
        <v>5</v>
      </c>
      <c r="H627">
        <v>330</v>
      </c>
      <c r="I627">
        <v>446</v>
      </c>
      <c r="J627">
        <v>2</v>
      </c>
    </row>
    <row r="628" spans="1:10" ht="15" x14ac:dyDescent="0.25">
      <c r="A628" t="s">
        <v>290</v>
      </c>
      <c r="B628" t="s">
        <v>460</v>
      </c>
      <c r="C628" t="s">
        <v>9</v>
      </c>
      <c r="D628" t="s">
        <v>113</v>
      </c>
      <c r="E628"/>
      <c r="F628">
        <v>180</v>
      </c>
      <c r="G628"/>
      <c r="H628">
        <v>4</v>
      </c>
      <c r="I628">
        <v>5</v>
      </c>
      <c r="J628">
        <v>3</v>
      </c>
    </row>
    <row r="629" spans="1:10" ht="15" x14ac:dyDescent="0.25">
      <c r="A629" t="s">
        <v>290</v>
      </c>
      <c r="B629" t="s">
        <v>461</v>
      </c>
      <c r="C629" t="s">
        <v>9</v>
      </c>
      <c r="D629" t="s">
        <v>113</v>
      </c>
      <c r="E629"/>
      <c r="F629">
        <v>167</v>
      </c>
      <c r="G629">
        <v>4</v>
      </c>
      <c r="H629">
        <v>171</v>
      </c>
      <c r="I629">
        <v>202</v>
      </c>
      <c r="J629">
        <v>4</v>
      </c>
    </row>
    <row r="630" spans="1:10" ht="15" x14ac:dyDescent="0.25">
      <c r="A630" t="s">
        <v>290</v>
      </c>
      <c r="B630" t="s">
        <v>462</v>
      </c>
      <c r="C630" t="s">
        <v>9</v>
      </c>
      <c r="D630" t="s">
        <v>113</v>
      </c>
      <c r="E630">
        <v>1</v>
      </c>
      <c r="F630">
        <v>155</v>
      </c>
      <c r="G630">
        <v>1</v>
      </c>
      <c r="H630">
        <v>157</v>
      </c>
      <c r="I630">
        <v>241</v>
      </c>
      <c r="J630">
        <v>5</v>
      </c>
    </row>
    <row r="631" spans="1:10" ht="15" x14ac:dyDescent="0.25">
      <c r="A631" t="s">
        <v>290</v>
      </c>
      <c r="B631" t="s">
        <v>463</v>
      </c>
      <c r="C631" t="s">
        <v>9</v>
      </c>
      <c r="D631" t="s">
        <v>113</v>
      </c>
      <c r="E631"/>
      <c r="F631">
        <v>64</v>
      </c>
      <c r="G631">
        <v>1</v>
      </c>
      <c r="H631">
        <v>65</v>
      </c>
      <c r="I631">
        <v>93</v>
      </c>
      <c r="J631">
        <v>6</v>
      </c>
    </row>
    <row r="632" spans="1:10" ht="15" x14ac:dyDescent="0.25">
      <c r="A632" t="s">
        <v>290</v>
      </c>
      <c r="B632" t="s">
        <v>464</v>
      </c>
      <c r="C632" t="s">
        <v>9</v>
      </c>
      <c r="D632" t="s">
        <v>113</v>
      </c>
      <c r="E632"/>
      <c r="F632">
        <v>5</v>
      </c>
      <c r="G632"/>
      <c r="H632">
        <v>5</v>
      </c>
      <c r="I632">
        <v>2</v>
      </c>
      <c r="J632">
        <v>7</v>
      </c>
    </row>
    <row r="633" spans="1:10" ht="15" x14ac:dyDescent="0.25">
      <c r="A633" t="s">
        <v>290</v>
      </c>
      <c r="B633" t="s">
        <v>465</v>
      </c>
      <c r="C633" t="s">
        <v>9</v>
      </c>
      <c r="D633" t="s">
        <v>113</v>
      </c>
      <c r="E633"/>
      <c r="F633">
        <v>6</v>
      </c>
      <c r="G633"/>
      <c r="H633">
        <v>6</v>
      </c>
      <c r="I633">
        <v>7</v>
      </c>
      <c r="J633">
        <v>8</v>
      </c>
    </row>
    <row r="634" spans="1:10" ht="15" x14ac:dyDescent="0.25">
      <c r="A634" t="s">
        <v>290</v>
      </c>
      <c r="B634" t="s">
        <v>466</v>
      </c>
      <c r="C634" t="s">
        <v>9</v>
      </c>
      <c r="D634" t="s">
        <v>113</v>
      </c>
      <c r="E634">
        <v>1</v>
      </c>
      <c r="F634">
        <v>40</v>
      </c>
      <c r="G634"/>
      <c r="H634">
        <v>41</v>
      </c>
      <c r="I634">
        <v>60</v>
      </c>
      <c r="J634">
        <v>9</v>
      </c>
    </row>
    <row r="635" spans="1:10" ht="15" x14ac:dyDescent="0.25">
      <c r="A635" t="s">
        <v>290</v>
      </c>
      <c r="B635" t="s">
        <v>467</v>
      </c>
      <c r="C635" t="s">
        <v>9</v>
      </c>
      <c r="D635" t="s">
        <v>113</v>
      </c>
      <c r="E635"/>
      <c r="F635">
        <v>4</v>
      </c>
      <c r="G635"/>
      <c r="H635">
        <v>4</v>
      </c>
      <c r="I635">
        <v>3</v>
      </c>
      <c r="J635">
        <v>10</v>
      </c>
    </row>
    <row r="636" spans="1:10" ht="15" x14ac:dyDescent="0.25">
      <c r="A636" t="s">
        <v>290</v>
      </c>
      <c r="B636" t="s">
        <v>468</v>
      </c>
      <c r="C636" t="s">
        <v>9</v>
      </c>
      <c r="D636" t="s">
        <v>113</v>
      </c>
      <c r="E636"/>
      <c r="F636">
        <v>233</v>
      </c>
      <c r="G636">
        <v>5</v>
      </c>
      <c r="H636">
        <v>238</v>
      </c>
      <c r="I636">
        <v>319</v>
      </c>
      <c r="J636">
        <v>11</v>
      </c>
    </row>
    <row r="637" spans="1:10" ht="15" x14ac:dyDescent="0.25">
      <c r="A637" t="s">
        <v>290</v>
      </c>
      <c r="B637" t="s">
        <v>469</v>
      </c>
      <c r="C637" t="s">
        <v>9</v>
      </c>
      <c r="D637" t="s">
        <v>113</v>
      </c>
      <c r="E637"/>
      <c r="F637">
        <v>9</v>
      </c>
      <c r="G637"/>
      <c r="H637">
        <v>9</v>
      </c>
      <c r="I637">
        <v>3</v>
      </c>
      <c r="J637">
        <v>12</v>
      </c>
    </row>
    <row r="638" spans="1:10" ht="15" x14ac:dyDescent="0.25">
      <c r="A638" t="s">
        <v>290</v>
      </c>
      <c r="B638" t="s">
        <v>470</v>
      </c>
      <c r="C638" t="s">
        <v>9</v>
      </c>
      <c r="D638" t="s">
        <v>113</v>
      </c>
      <c r="E638"/>
      <c r="F638">
        <v>4</v>
      </c>
      <c r="G638">
        <v>1</v>
      </c>
      <c r="H638">
        <v>5</v>
      </c>
      <c r="I638">
        <v>7</v>
      </c>
      <c r="J638">
        <v>13</v>
      </c>
    </row>
    <row r="639" spans="1:10" ht="15" x14ac:dyDescent="0.25">
      <c r="A639" t="s">
        <v>290</v>
      </c>
      <c r="B639" t="s">
        <v>471</v>
      </c>
      <c r="C639" t="s">
        <v>9</v>
      </c>
      <c r="D639" t="s">
        <v>113</v>
      </c>
      <c r="E639"/>
      <c r="F639">
        <v>42</v>
      </c>
      <c r="G639"/>
      <c r="H639">
        <v>42</v>
      </c>
      <c r="I639">
        <v>48</v>
      </c>
      <c r="J639">
        <v>14</v>
      </c>
    </row>
    <row r="640" spans="1:10" ht="15" x14ac:dyDescent="0.25">
      <c r="A640" t="s">
        <v>290</v>
      </c>
      <c r="B640" t="s">
        <v>472</v>
      </c>
      <c r="C640" t="s">
        <v>9</v>
      </c>
      <c r="D640" t="s">
        <v>113</v>
      </c>
      <c r="E640"/>
      <c r="F640"/>
      <c r="G640"/>
      <c r="H640"/>
      <c r="I640"/>
      <c r="J640">
        <v>15</v>
      </c>
    </row>
    <row r="641" spans="1:10" ht="15" x14ac:dyDescent="0.25">
      <c r="A641" t="s">
        <v>290</v>
      </c>
      <c r="B641" t="s">
        <v>473</v>
      </c>
      <c r="C641" t="s">
        <v>9</v>
      </c>
      <c r="D641" t="s">
        <v>113</v>
      </c>
      <c r="E641"/>
      <c r="F641">
        <v>306</v>
      </c>
      <c r="G641">
        <v>5</v>
      </c>
      <c r="H641">
        <v>311</v>
      </c>
      <c r="I641">
        <v>430</v>
      </c>
      <c r="J641">
        <v>16</v>
      </c>
    </row>
    <row r="642" spans="1:10" ht="15" x14ac:dyDescent="0.25">
      <c r="A642" t="s">
        <v>290</v>
      </c>
      <c r="B642" t="s">
        <v>474</v>
      </c>
      <c r="C642" t="s">
        <v>9</v>
      </c>
      <c r="D642" t="s">
        <v>113</v>
      </c>
      <c r="E642">
        <v>1</v>
      </c>
      <c r="F642">
        <v>108</v>
      </c>
      <c r="G642">
        <v>4</v>
      </c>
      <c r="H642">
        <v>113</v>
      </c>
      <c r="I642">
        <v>154</v>
      </c>
      <c r="J642">
        <v>17</v>
      </c>
    </row>
    <row r="643" spans="1:10" ht="15" x14ac:dyDescent="0.25">
      <c r="A643" t="s">
        <v>290</v>
      </c>
      <c r="B643" t="s">
        <v>475</v>
      </c>
      <c r="C643" t="s">
        <v>9</v>
      </c>
      <c r="D643" t="s">
        <v>113</v>
      </c>
      <c r="E643"/>
      <c r="F643">
        <v>41</v>
      </c>
      <c r="G643"/>
      <c r="H643">
        <v>41</v>
      </c>
      <c r="I643">
        <v>53</v>
      </c>
      <c r="J643">
        <v>18</v>
      </c>
    </row>
    <row r="644" spans="1:10" ht="15" x14ac:dyDescent="0.25">
      <c r="A644" t="s">
        <v>290</v>
      </c>
      <c r="B644" t="s">
        <v>476</v>
      </c>
      <c r="C644" t="s">
        <v>9</v>
      </c>
      <c r="D644" t="s">
        <v>113</v>
      </c>
      <c r="E644"/>
      <c r="F644">
        <v>30</v>
      </c>
      <c r="G644"/>
      <c r="H644">
        <v>30</v>
      </c>
      <c r="I644">
        <v>36</v>
      </c>
      <c r="J644">
        <v>19</v>
      </c>
    </row>
    <row r="645" spans="1:10" ht="15" x14ac:dyDescent="0.25">
      <c r="A645" t="s">
        <v>290</v>
      </c>
      <c r="B645" t="s">
        <v>477</v>
      </c>
      <c r="C645" t="s">
        <v>9</v>
      </c>
      <c r="D645" t="s">
        <v>113</v>
      </c>
      <c r="E645"/>
      <c r="F645">
        <v>31</v>
      </c>
      <c r="G645">
        <v>1</v>
      </c>
      <c r="H645">
        <v>32</v>
      </c>
      <c r="I645">
        <v>33</v>
      </c>
      <c r="J645">
        <v>20</v>
      </c>
    </row>
    <row r="646" spans="1:10" ht="15" x14ac:dyDescent="0.25">
      <c r="A646" t="s">
        <v>290</v>
      </c>
      <c r="B646" t="s">
        <v>478</v>
      </c>
      <c r="C646" t="s">
        <v>9</v>
      </c>
      <c r="D646" t="s">
        <v>113</v>
      </c>
      <c r="E646"/>
      <c r="F646">
        <v>62</v>
      </c>
      <c r="G646"/>
      <c r="H646">
        <v>62</v>
      </c>
      <c r="I646">
        <v>84</v>
      </c>
      <c r="J646">
        <v>21</v>
      </c>
    </row>
    <row r="647" spans="1:10" ht="15" x14ac:dyDescent="0.25">
      <c r="A647" t="s">
        <v>290</v>
      </c>
      <c r="B647" t="s">
        <v>479</v>
      </c>
      <c r="C647" t="s">
        <v>9</v>
      </c>
      <c r="D647" t="s">
        <v>113</v>
      </c>
      <c r="E647"/>
      <c r="F647">
        <v>14</v>
      </c>
      <c r="G647"/>
      <c r="H647">
        <v>14</v>
      </c>
      <c r="I647">
        <v>24</v>
      </c>
      <c r="J647">
        <v>22</v>
      </c>
    </row>
    <row r="648" spans="1:10" ht="15" x14ac:dyDescent="0.25">
      <c r="A648" t="s">
        <v>290</v>
      </c>
      <c r="B648" t="s">
        <v>480</v>
      </c>
      <c r="C648" t="s">
        <v>9</v>
      </c>
      <c r="D648" t="s">
        <v>113</v>
      </c>
      <c r="E648"/>
      <c r="F648">
        <v>6</v>
      </c>
      <c r="G648"/>
      <c r="H648">
        <v>6</v>
      </c>
      <c r="I648">
        <v>7</v>
      </c>
      <c r="J648">
        <v>23</v>
      </c>
    </row>
    <row r="649" spans="1:10" ht="15" x14ac:dyDescent="0.25">
      <c r="A649" t="s">
        <v>290</v>
      </c>
      <c r="B649" t="s">
        <v>481</v>
      </c>
      <c r="C649" t="s">
        <v>9</v>
      </c>
      <c r="D649" t="s">
        <v>113</v>
      </c>
      <c r="E649">
        <v>1</v>
      </c>
      <c r="F649">
        <v>48</v>
      </c>
      <c r="G649"/>
      <c r="H649">
        <v>49</v>
      </c>
      <c r="I649">
        <v>61</v>
      </c>
      <c r="J649">
        <v>24</v>
      </c>
    </row>
    <row r="650" spans="1:10" ht="15" x14ac:dyDescent="0.25">
      <c r="A650" t="s">
        <v>290</v>
      </c>
      <c r="B650" t="s">
        <v>482</v>
      </c>
      <c r="C650" t="s">
        <v>9</v>
      </c>
      <c r="D650" t="s">
        <v>113</v>
      </c>
      <c r="E650">
        <v>1</v>
      </c>
      <c r="F650">
        <v>131</v>
      </c>
      <c r="G650">
        <v>2</v>
      </c>
      <c r="H650">
        <v>134</v>
      </c>
      <c r="I650">
        <v>182</v>
      </c>
      <c r="J650">
        <v>25</v>
      </c>
    </row>
    <row r="651" spans="1:10" ht="15" x14ac:dyDescent="0.25">
      <c r="A651" t="s">
        <v>290</v>
      </c>
      <c r="B651" t="s">
        <v>483</v>
      </c>
      <c r="C651" t="s">
        <v>9</v>
      </c>
      <c r="D651" t="s">
        <v>113</v>
      </c>
      <c r="E651"/>
      <c r="F651">
        <v>24</v>
      </c>
      <c r="G651"/>
      <c r="H651">
        <v>24</v>
      </c>
      <c r="I651">
        <v>38</v>
      </c>
      <c r="J651">
        <v>26</v>
      </c>
    </row>
    <row r="652" spans="1:10" ht="15" x14ac:dyDescent="0.25">
      <c r="A652" t="s">
        <v>290</v>
      </c>
      <c r="B652" t="s">
        <v>484</v>
      </c>
      <c r="C652" t="s">
        <v>9</v>
      </c>
      <c r="D652" t="s">
        <v>113</v>
      </c>
      <c r="E652"/>
      <c r="F652">
        <v>5</v>
      </c>
      <c r="G652"/>
      <c r="H652">
        <v>5</v>
      </c>
      <c r="I652">
        <v>5</v>
      </c>
      <c r="J652">
        <v>27</v>
      </c>
    </row>
    <row r="653" spans="1:10" ht="15" x14ac:dyDescent="0.25">
      <c r="A653" t="s">
        <v>290</v>
      </c>
      <c r="B653" t="s">
        <v>485</v>
      </c>
      <c r="C653" t="s">
        <v>9</v>
      </c>
      <c r="D653" t="s">
        <v>113</v>
      </c>
      <c r="E653"/>
      <c r="F653"/>
      <c r="G653"/>
      <c r="H653"/>
      <c r="I653"/>
      <c r="J653">
        <v>28</v>
      </c>
    </row>
    <row r="654" spans="1:10" ht="15" x14ac:dyDescent="0.25">
      <c r="A654" t="s">
        <v>290</v>
      </c>
      <c r="B654" t="s">
        <v>486</v>
      </c>
      <c r="C654" t="s">
        <v>9</v>
      </c>
      <c r="D654" t="s">
        <v>113</v>
      </c>
      <c r="E654"/>
      <c r="F654">
        <v>34</v>
      </c>
      <c r="G654"/>
      <c r="H654">
        <v>34</v>
      </c>
      <c r="I654">
        <v>38</v>
      </c>
      <c r="J654">
        <v>29</v>
      </c>
    </row>
    <row r="655" spans="1:10" ht="15" x14ac:dyDescent="0.25">
      <c r="A655" t="s">
        <v>290</v>
      </c>
      <c r="B655" t="s">
        <v>487</v>
      </c>
      <c r="C655" t="s">
        <v>9</v>
      </c>
      <c r="D655" t="s">
        <v>113</v>
      </c>
      <c r="E655"/>
      <c r="F655"/>
      <c r="G655"/>
      <c r="H655"/>
      <c r="I655">
        <v>2</v>
      </c>
      <c r="J655">
        <v>30</v>
      </c>
    </row>
    <row r="656" spans="1:10" ht="15" x14ac:dyDescent="0.25">
      <c r="A656" t="s">
        <v>290</v>
      </c>
      <c r="B656" t="s">
        <v>488</v>
      </c>
      <c r="C656" t="s">
        <v>9</v>
      </c>
      <c r="D656" t="s">
        <v>113</v>
      </c>
      <c r="E656"/>
      <c r="F656"/>
      <c r="G656"/>
      <c r="H656"/>
      <c r="I656"/>
      <c r="J656">
        <v>31</v>
      </c>
    </row>
    <row r="657" spans="1:10" ht="15" x14ac:dyDescent="0.25">
      <c r="A657" t="s">
        <v>290</v>
      </c>
      <c r="B657" t="s">
        <v>489</v>
      </c>
      <c r="C657" t="s">
        <v>9</v>
      </c>
      <c r="D657" t="s">
        <v>113</v>
      </c>
      <c r="E657">
        <v>1</v>
      </c>
      <c r="F657">
        <v>49</v>
      </c>
      <c r="G657"/>
      <c r="H657">
        <v>50</v>
      </c>
      <c r="I657">
        <v>58</v>
      </c>
      <c r="J657">
        <v>32</v>
      </c>
    </row>
    <row r="658" spans="1:10" ht="15" x14ac:dyDescent="0.25">
      <c r="A658" t="s">
        <v>290</v>
      </c>
      <c r="B658" t="s">
        <v>490</v>
      </c>
      <c r="C658" t="s">
        <v>9</v>
      </c>
      <c r="D658" t="s">
        <v>113</v>
      </c>
      <c r="E658"/>
      <c r="F658">
        <v>2</v>
      </c>
      <c r="G658"/>
      <c r="H658">
        <v>2</v>
      </c>
      <c r="I658">
        <v>3</v>
      </c>
      <c r="J658">
        <v>33</v>
      </c>
    </row>
    <row r="659" spans="1:10" ht="15" x14ac:dyDescent="0.25">
      <c r="A659" t="s">
        <v>290</v>
      </c>
      <c r="B659" t="s">
        <v>491</v>
      </c>
      <c r="C659" t="s">
        <v>9</v>
      </c>
      <c r="D659" t="s">
        <v>113</v>
      </c>
      <c r="E659">
        <v>1</v>
      </c>
      <c r="F659">
        <v>0.69699999999999995</v>
      </c>
      <c r="G659">
        <v>1</v>
      </c>
      <c r="H659">
        <v>0.70899999999999996</v>
      </c>
      <c r="I659">
        <v>0.68500000000000005</v>
      </c>
      <c r="J659">
        <v>34</v>
      </c>
    </row>
    <row r="660" spans="1:10" ht="15" x14ac:dyDescent="0.25">
      <c r="A660" t="s">
        <v>290</v>
      </c>
      <c r="B660" t="s">
        <v>492</v>
      </c>
      <c r="C660" t="s">
        <v>9</v>
      </c>
      <c r="D660" t="s">
        <v>113</v>
      </c>
      <c r="E660"/>
      <c r="F660">
        <v>0.61699999999999999</v>
      </c>
      <c r="G660">
        <v>1</v>
      </c>
      <c r="H660">
        <v>0.62</v>
      </c>
      <c r="I660">
        <v>0.72499999999999998</v>
      </c>
      <c r="J660">
        <v>35</v>
      </c>
    </row>
    <row r="661" spans="1:10" ht="15" x14ac:dyDescent="0.25">
      <c r="A661" t="s">
        <v>290</v>
      </c>
      <c r="B661" t="s">
        <v>178</v>
      </c>
      <c r="C661" t="s">
        <v>9</v>
      </c>
      <c r="D661" t="s">
        <v>113</v>
      </c>
      <c r="E661">
        <v>140</v>
      </c>
      <c r="F661">
        <v>8540</v>
      </c>
      <c r="G661">
        <v>8327</v>
      </c>
      <c r="H661">
        <v>8422</v>
      </c>
      <c r="I661">
        <v>9150</v>
      </c>
      <c r="J661">
        <v>36</v>
      </c>
    </row>
    <row r="662" spans="1:10" ht="15" x14ac:dyDescent="0.25">
      <c r="A662" t="s">
        <v>290</v>
      </c>
      <c r="B662" t="s">
        <v>493</v>
      </c>
      <c r="C662" t="s">
        <v>9</v>
      </c>
      <c r="D662" t="s">
        <v>113</v>
      </c>
      <c r="E662"/>
      <c r="F662"/>
      <c r="G662">
        <v>4</v>
      </c>
      <c r="H662"/>
      <c r="I662"/>
      <c r="J662">
        <v>39</v>
      </c>
    </row>
    <row r="663" spans="1:10" ht="15" x14ac:dyDescent="0.25">
      <c r="A663" t="s">
        <v>290</v>
      </c>
      <c r="B663" t="s">
        <v>494</v>
      </c>
      <c r="C663" t="s">
        <v>9</v>
      </c>
      <c r="D663" t="s">
        <v>113</v>
      </c>
      <c r="E663"/>
      <c r="F663"/>
      <c r="G663">
        <v>4</v>
      </c>
      <c r="H663">
        <v>1</v>
      </c>
      <c r="I663">
        <v>1</v>
      </c>
      <c r="J663">
        <v>40</v>
      </c>
    </row>
    <row r="664" spans="1:10" ht="15" x14ac:dyDescent="0.25">
      <c r="A664" t="s">
        <v>290</v>
      </c>
      <c r="B664" t="s">
        <v>495</v>
      </c>
      <c r="C664" t="s">
        <v>9</v>
      </c>
      <c r="D664" t="s">
        <v>113</v>
      </c>
      <c r="E664"/>
      <c r="F664"/>
      <c r="G664">
        <v>4</v>
      </c>
      <c r="H664">
        <v>1</v>
      </c>
      <c r="I664">
        <v>1</v>
      </c>
      <c r="J664">
        <v>41</v>
      </c>
    </row>
    <row r="665" spans="1:10" ht="15" x14ac:dyDescent="0.25">
      <c r="A665" t="s">
        <v>291</v>
      </c>
      <c r="B665" t="s">
        <v>458</v>
      </c>
      <c r="C665" t="s">
        <v>10</v>
      </c>
      <c r="D665" t="s">
        <v>114</v>
      </c>
      <c r="E665">
        <v>23</v>
      </c>
      <c r="F665">
        <v>406</v>
      </c>
      <c r="G665">
        <v>3</v>
      </c>
      <c r="H665">
        <v>432</v>
      </c>
      <c r="I665">
        <v>410</v>
      </c>
      <c r="J665">
        <v>1</v>
      </c>
    </row>
    <row r="666" spans="1:10" ht="15" x14ac:dyDescent="0.25">
      <c r="A666" t="s">
        <v>291</v>
      </c>
      <c r="B666" t="s">
        <v>459</v>
      </c>
      <c r="C666" t="s">
        <v>10</v>
      </c>
      <c r="D666" t="s">
        <v>114</v>
      </c>
      <c r="E666">
        <v>20</v>
      </c>
      <c r="F666">
        <v>319</v>
      </c>
      <c r="G666">
        <v>27</v>
      </c>
      <c r="H666">
        <v>366</v>
      </c>
      <c r="I666">
        <v>482</v>
      </c>
      <c r="J666">
        <v>2</v>
      </c>
    </row>
    <row r="667" spans="1:10" ht="15" x14ac:dyDescent="0.25">
      <c r="A667" t="s">
        <v>291</v>
      </c>
      <c r="B667" t="s">
        <v>460</v>
      </c>
      <c r="C667" t="s">
        <v>10</v>
      </c>
      <c r="D667" t="s">
        <v>114</v>
      </c>
      <c r="E667">
        <v>12</v>
      </c>
      <c r="F667">
        <v>177</v>
      </c>
      <c r="G667">
        <v>2</v>
      </c>
      <c r="H667">
        <v>13</v>
      </c>
      <c r="I667">
        <v>3</v>
      </c>
      <c r="J667">
        <v>3</v>
      </c>
    </row>
    <row r="668" spans="1:10" ht="15" x14ac:dyDescent="0.25">
      <c r="A668" t="s">
        <v>291</v>
      </c>
      <c r="B668" t="s">
        <v>461</v>
      </c>
      <c r="C668" t="s">
        <v>10</v>
      </c>
      <c r="D668" t="s">
        <v>114</v>
      </c>
      <c r="E668">
        <v>10</v>
      </c>
      <c r="F668">
        <v>145</v>
      </c>
      <c r="G668">
        <v>18</v>
      </c>
      <c r="H668">
        <v>173</v>
      </c>
      <c r="I668">
        <v>233</v>
      </c>
      <c r="J668">
        <v>4</v>
      </c>
    </row>
    <row r="669" spans="1:10" ht="15" x14ac:dyDescent="0.25">
      <c r="A669" t="s">
        <v>291</v>
      </c>
      <c r="B669" t="s">
        <v>462</v>
      </c>
      <c r="C669" t="s">
        <v>10</v>
      </c>
      <c r="D669" t="s">
        <v>114</v>
      </c>
      <c r="E669">
        <v>10</v>
      </c>
      <c r="F669">
        <v>173</v>
      </c>
      <c r="G669">
        <v>9</v>
      </c>
      <c r="H669">
        <v>192</v>
      </c>
      <c r="I669">
        <v>247</v>
      </c>
      <c r="J669">
        <v>5</v>
      </c>
    </row>
    <row r="670" spans="1:10" ht="15" x14ac:dyDescent="0.25">
      <c r="A670" t="s">
        <v>291</v>
      </c>
      <c r="B670" t="s">
        <v>463</v>
      </c>
      <c r="C670" t="s">
        <v>10</v>
      </c>
      <c r="D670" t="s">
        <v>114</v>
      </c>
      <c r="E670">
        <v>12</v>
      </c>
      <c r="F670">
        <v>142</v>
      </c>
      <c r="G670">
        <v>11</v>
      </c>
      <c r="H670">
        <v>165</v>
      </c>
      <c r="I670">
        <v>167</v>
      </c>
      <c r="J670">
        <v>6</v>
      </c>
    </row>
    <row r="671" spans="1:10" ht="15" x14ac:dyDescent="0.25">
      <c r="A671" t="s">
        <v>291</v>
      </c>
      <c r="B671" t="s">
        <v>464</v>
      </c>
      <c r="C671" t="s">
        <v>10</v>
      </c>
      <c r="D671" t="s">
        <v>114</v>
      </c>
      <c r="E671"/>
      <c r="F671">
        <v>5</v>
      </c>
      <c r="G671">
        <v>1</v>
      </c>
      <c r="H671">
        <v>6</v>
      </c>
      <c r="I671">
        <v>12</v>
      </c>
      <c r="J671">
        <v>7</v>
      </c>
    </row>
    <row r="672" spans="1:10" ht="15" x14ac:dyDescent="0.25">
      <c r="A672" t="s">
        <v>291</v>
      </c>
      <c r="B672" t="s">
        <v>465</v>
      </c>
      <c r="C672" t="s">
        <v>10</v>
      </c>
      <c r="D672" t="s">
        <v>114</v>
      </c>
      <c r="E672"/>
      <c r="F672">
        <v>3</v>
      </c>
      <c r="G672">
        <v>1</v>
      </c>
      <c r="H672">
        <v>4</v>
      </c>
      <c r="I672">
        <v>3</v>
      </c>
      <c r="J672">
        <v>8</v>
      </c>
    </row>
    <row r="673" spans="1:10" ht="15" x14ac:dyDescent="0.25">
      <c r="A673" t="s">
        <v>291</v>
      </c>
      <c r="B673" t="s">
        <v>466</v>
      </c>
      <c r="C673" t="s">
        <v>10</v>
      </c>
      <c r="D673" t="s">
        <v>114</v>
      </c>
      <c r="E673">
        <v>5</v>
      </c>
      <c r="F673">
        <v>52</v>
      </c>
      <c r="G673">
        <v>7</v>
      </c>
      <c r="H673">
        <v>64</v>
      </c>
      <c r="I673">
        <v>87</v>
      </c>
      <c r="J673">
        <v>9</v>
      </c>
    </row>
    <row r="674" spans="1:10" ht="15" x14ac:dyDescent="0.25">
      <c r="A674" t="s">
        <v>291</v>
      </c>
      <c r="B674" t="s">
        <v>467</v>
      </c>
      <c r="C674" t="s">
        <v>10</v>
      </c>
      <c r="D674" t="s">
        <v>114</v>
      </c>
      <c r="E674"/>
      <c r="F674"/>
      <c r="G674"/>
      <c r="H674"/>
      <c r="I674">
        <v>5</v>
      </c>
      <c r="J674">
        <v>10</v>
      </c>
    </row>
    <row r="675" spans="1:10" ht="15" x14ac:dyDescent="0.25">
      <c r="A675" t="s">
        <v>291</v>
      </c>
      <c r="B675" t="s">
        <v>468</v>
      </c>
      <c r="C675" t="s">
        <v>10</v>
      </c>
      <c r="D675" t="s">
        <v>114</v>
      </c>
      <c r="E675">
        <v>7</v>
      </c>
      <c r="F675">
        <v>167</v>
      </c>
      <c r="G675">
        <v>11</v>
      </c>
      <c r="H675">
        <v>185</v>
      </c>
      <c r="I675">
        <v>283</v>
      </c>
      <c r="J675">
        <v>11</v>
      </c>
    </row>
    <row r="676" spans="1:10" ht="15" x14ac:dyDescent="0.25">
      <c r="A676" t="s">
        <v>291</v>
      </c>
      <c r="B676" t="s">
        <v>469</v>
      </c>
      <c r="C676" t="s">
        <v>10</v>
      </c>
      <c r="D676" t="s">
        <v>114</v>
      </c>
      <c r="E676"/>
      <c r="F676">
        <v>9</v>
      </c>
      <c r="G676">
        <v>1</v>
      </c>
      <c r="H676">
        <v>10</v>
      </c>
      <c r="I676">
        <v>14</v>
      </c>
      <c r="J676">
        <v>12</v>
      </c>
    </row>
    <row r="677" spans="1:10" ht="15" x14ac:dyDescent="0.25">
      <c r="A677" t="s">
        <v>291</v>
      </c>
      <c r="B677" t="s">
        <v>470</v>
      </c>
      <c r="C677" t="s">
        <v>10</v>
      </c>
      <c r="D677" t="s">
        <v>114</v>
      </c>
      <c r="E677">
        <v>1</v>
      </c>
      <c r="F677">
        <v>24</v>
      </c>
      <c r="G677"/>
      <c r="H677">
        <v>25</v>
      </c>
      <c r="I677">
        <v>24</v>
      </c>
      <c r="J677">
        <v>13</v>
      </c>
    </row>
    <row r="678" spans="1:10" ht="15" x14ac:dyDescent="0.25">
      <c r="A678" t="s">
        <v>291</v>
      </c>
      <c r="B678" t="s">
        <v>471</v>
      </c>
      <c r="C678" t="s">
        <v>10</v>
      </c>
      <c r="D678" t="s">
        <v>114</v>
      </c>
      <c r="E678"/>
      <c r="F678">
        <v>15</v>
      </c>
      <c r="G678">
        <v>1</v>
      </c>
      <c r="H678">
        <v>16</v>
      </c>
      <c r="I678">
        <v>33</v>
      </c>
      <c r="J678">
        <v>14</v>
      </c>
    </row>
    <row r="679" spans="1:10" ht="15" x14ac:dyDescent="0.25">
      <c r="A679" t="s">
        <v>291</v>
      </c>
      <c r="B679" t="s">
        <v>472</v>
      </c>
      <c r="C679" t="s">
        <v>10</v>
      </c>
      <c r="D679" t="s">
        <v>114</v>
      </c>
      <c r="E679"/>
      <c r="F679"/>
      <c r="G679"/>
      <c r="H679"/>
      <c r="I679"/>
      <c r="J679">
        <v>15</v>
      </c>
    </row>
    <row r="680" spans="1:10" ht="15" x14ac:dyDescent="0.25">
      <c r="A680" t="s">
        <v>291</v>
      </c>
      <c r="B680" t="s">
        <v>473</v>
      </c>
      <c r="C680" t="s">
        <v>10</v>
      </c>
      <c r="D680" t="s">
        <v>114</v>
      </c>
      <c r="E680">
        <v>12</v>
      </c>
      <c r="F680">
        <v>306</v>
      </c>
      <c r="G680">
        <v>23</v>
      </c>
      <c r="H680">
        <v>341</v>
      </c>
      <c r="I680">
        <v>445</v>
      </c>
      <c r="J680">
        <v>16</v>
      </c>
    </row>
    <row r="681" spans="1:10" ht="15" x14ac:dyDescent="0.25">
      <c r="A681" t="s">
        <v>291</v>
      </c>
      <c r="B681" t="s">
        <v>474</v>
      </c>
      <c r="C681" t="s">
        <v>10</v>
      </c>
      <c r="D681" t="s">
        <v>114</v>
      </c>
      <c r="E681">
        <v>13</v>
      </c>
      <c r="F681">
        <v>176</v>
      </c>
      <c r="G681">
        <v>13</v>
      </c>
      <c r="H681">
        <v>202</v>
      </c>
      <c r="I681">
        <v>258</v>
      </c>
      <c r="J681">
        <v>17</v>
      </c>
    </row>
    <row r="682" spans="1:10" ht="15" x14ac:dyDescent="0.25">
      <c r="A682" t="s">
        <v>291</v>
      </c>
      <c r="B682" t="s">
        <v>475</v>
      </c>
      <c r="C682" t="s">
        <v>10</v>
      </c>
      <c r="D682" t="s">
        <v>114</v>
      </c>
      <c r="E682">
        <v>2</v>
      </c>
      <c r="F682">
        <v>25</v>
      </c>
      <c r="G682">
        <v>4</v>
      </c>
      <c r="H682">
        <v>31</v>
      </c>
      <c r="I682">
        <v>42</v>
      </c>
      <c r="J682">
        <v>18</v>
      </c>
    </row>
    <row r="683" spans="1:10" ht="15" x14ac:dyDescent="0.25">
      <c r="A683" t="s">
        <v>291</v>
      </c>
      <c r="B683" t="s">
        <v>476</v>
      </c>
      <c r="C683" t="s">
        <v>10</v>
      </c>
      <c r="D683" t="s">
        <v>114</v>
      </c>
      <c r="E683">
        <v>2</v>
      </c>
      <c r="F683">
        <v>8</v>
      </c>
      <c r="G683">
        <v>1</v>
      </c>
      <c r="H683">
        <v>11</v>
      </c>
      <c r="I683">
        <v>8</v>
      </c>
      <c r="J683">
        <v>19</v>
      </c>
    </row>
    <row r="684" spans="1:10" ht="15" x14ac:dyDescent="0.25">
      <c r="A684" t="s">
        <v>291</v>
      </c>
      <c r="B684" t="s">
        <v>477</v>
      </c>
      <c r="C684" t="s">
        <v>10</v>
      </c>
      <c r="D684" t="s">
        <v>114</v>
      </c>
      <c r="E684">
        <v>1</v>
      </c>
      <c r="F684">
        <v>25</v>
      </c>
      <c r="G684">
        <v>1</v>
      </c>
      <c r="H684">
        <v>27</v>
      </c>
      <c r="I684">
        <v>40</v>
      </c>
      <c r="J684">
        <v>20</v>
      </c>
    </row>
    <row r="685" spans="1:10" ht="15" x14ac:dyDescent="0.25">
      <c r="A685" t="s">
        <v>291</v>
      </c>
      <c r="B685" t="s">
        <v>478</v>
      </c>
      <c r="C685" t="s">
        <v>10</v>
      </c>
      <c r="D685" t="s">
        <v>114</v>
      </c>
      <c r="E685">
        <v>2</v>
      </c>
      <c r="F685">
        <v>28</v>
      </c>
      <c r="G685">
        <v>6</v>
      </c>
      <c r="H685">
        <v>36</v>
      </c>
      <c r="I685">
        <v>62</v>
      </c>
      <c r="J685">
        <v>21</v>
      </c>
    </row>
    <row r="686" spans="1:10" ht="15" x14ac:dyDescent="0.25">
      <c r="A686" t="s">
        <v>291</v>
      </c>
      <c r="B686" t="s">
        <v>479</v>
      </c>
      <c r="C686" t="s">
        <v>10</v>
      </c>
      <c r="D686" t="s">
        <v>114</v>
      </c>
      <c r="E686"/>
      <c r="F686">
        <v>10</v>
      </c>
      <c r="G686"/>
      <c r="H686">
        <v>10</v>
      </c>
      <c r="I686">
        <v>15</v>
      </c>
      <c r="J686">
        <v>22</v>
      </c>
    </row>
    <row r="687" spans="1:10" ht="15" x14ac:dyDescent="0.25">
      <c r="A687" t="s">
        <v>291</v>
      </c>
      <c r="B687" t="s">
        <v>480</v>
      </c>
      <c r="C687" t="s">
        <v>10</v>
      </c>
      <c r="D687" t="s">
        <v>114</v>
      </c>
      <c r="E687"/>
      <c r="F687"/>
      <c r="G687"/>
      <c r="H687"/>
      <c r="I687"/>
      <c r="J687">
        <v>23</v>
      </c>
    </row>
    <row r="688" spans="1:10" ht="15" x14ac:dyDescent="0.25">
      <c r="A688" t="s">
        <v>291</v>
      </c>
      <c r="B688" t="s">
        <v>481</v>
      </c>
      <c r="C688" t="s">
        <v>10</v>
      </c>
      <c r="D688" t="s">
        <v>114</v>
      </c>
      <c r="E688">
        <v>4</v>
      </c>
      <c r="F688">
        <v>77</v>
      </c>
      <c r="G688">
        <v>6</v>
      </c>
      <c r="H688">
        <v>87</v>
      </c>
      <c r="I688">
        <v>83</v>
      </c>
      <c r="J688">
        <v>24</v>
      </c>
    </row>
    <row r="689" spans="1:10" ht="15" x14ac:dyDescent="0.25">
      <c r="A689" t="s">
        <v>291</v>
      </c>
      <c r="B689" t="s">
        <v>482</v>
      </c>
      <c r="C689" t="s">
        <v>10</v>
      </c>
      <c r="D689" t="s">
        <v>114</v>
      </c>
      <c r="E689">
        <v>1</v>
      </c>
      <c r="F689">
        <v>73</v>
      </c>
      <c r="G689">
        <v>2</v>
      </c>
      <c r="H689">
        <v>76</v>
      </c>
      <c r="I689">
        <v>132</v>
      </c>
      <c r="J689">
        <v>25</v>
      </c>
    </row>
    <row r="690" spans="1:10" ht="15" x14ac:dyDescent="0.25">
      <c r="A690" t="s">
        <v>291</v>
      </c>
      <c r="B690" t="s">
        <v>483</v>
      </c>
      <c r="C690" t="s">
        <v>10</v>
      </c>
      <c r="D690" t="s">
        <v>114</v>
      </c>
      <c r="E690"/>
      <c r="F690">
        <v>16</v>
      </c>
      <c r="G690">
        <v>2</v>
      </c>
      <c r="H690">
        <v>18</v>
      </c>
      <c r="I690">
        <v>37</v>
      </c>
      <c r="J690">
        <v>26</v>
      </c>
    </row>
    <row r="691" spans="1:10" ht="15" x14ac:dyDescent="0.25">
      <c r="A691" t="s">
        <v>291</v>
      </c>
      <c r="B691" t="s">
        <v>484</v>
      </c>
      <c r="C691" t="s">
        <v>10</v>
      </c>
      <c r="D691" t="s">
        <v>114</v>
      </c>
      <c r="E691"/>
      <c r="F691">
        <v>4</v>
      </c>
      <c r="G691"/>
      <c r="H691">
        <v>4</v>
      </c>
      <c r="I691">
        <v>11</v>
      </c>
      <c r="J691">
        <v>27</v>
      </c>
    </row>
    <row r="692" spans="1:10" ht="15" x14ac:dyDescent="0.25">
      <c r="A692" t="s">
        <v>291</v>
      </c>
      <c r="B692" t="s">
        <v>485</v>
      </c>
      <c r="C692" t="s">
        <v>10</v>
      </c>
      <c r="D692" t="s">
        <v>114</v>
      </c>
      <c r="E692"/>
      <c r="F692"/>
      <c r="G692"/>
      <c r="H692"/>
      <c r="I692"/>
      <c r="J692">
        <v>28</v>
      </c>
    </row>
    <row r="693" spans="1:10" ht="15" x14ac:dyDescent="0.25">
      <c r="A693" t="s">
        <v>291</v>
      </c>
      <c r="B693" t="s">
        <v>486</v>
      </c>
      <c r="C693" t="s">
        <v>10</v>
      </c>
      <c r="D693" t="s">
        <v>114</v>
      </c>
      <c r="E693">
        <v>7</v>
      </c>
      <c r="F693">
        <v>106</v>
      </c>
      <c r="G693">
        <v>5</v>
      </c>
      <c r="H693">
        <v>118</v>
      </c>
      <c r="I693">
        <v>89</v>
      </c>
      <c r="J693">
        <v>29</v>
      </c>
    </row>
    <row r="694" spans="1:10" ht="15" x14ac:dyDescent="0.25">
      <c r="A694" t="s">
        <v>291</v>
      </c>
      <c r="B694" t="s">
        <v>487</v>
      </c>
      <c r="C694" t="s">
        <v>10</v>
      </c>
      <c r="D694" t="s">
        <v>114</v>
      </c>
      <c r="E694"/>
      <c r="F694">
        <v>1</v>
      </c>
      <c r="G694"/>
      <c r="H694">
        <v>1</v>
      </c>
      <c r="I694"/>
      <c r="J694">
        <v>30</v>
      </c>
    </row>
    <row r="695" spans="1:10" ht="15" x14ac:dyDescent="0.25">
      <c r="A695" t="s">
        <v>291</v>
      </c>
      <c r="B695" t="s">
        <v>488</v>
      </c>
      <c r="C695" t="s">
        <v>10</v>
      </c>
      <c r="D695" t="s">
        <v>114</v>
      </c>
      <c r="E695"/>
      <c r="F695"/>
      <c r="G695"/>
      <c r="H695"/>
      <c r="I695"/>
      <c r="J695">
        <v>31</v>
      </c>
    </row>
    <row r="696" spans="1:10" ht="15" x14ac:dyDescent="0.25">
      <c r="A696" t="s">
        <v>291</v>
      </c>
      <c r="B696" t="s">
        <v>489</v>
      </c>
      <c r="C696" t="s">
        <v>10</v>
      </c>
      <c r="D696" t="s">
        <v>114</v>
      </c>
      <c r="E696">
        <v>7</v>
      </c>
      <c r="F696">
        <v>75</v>
      </c>
      <c r="G696">
        <v>5</v>
      </c>
      <c r="H696">
        <v>87</v>
      </c>
      <c r="I696">
        <v>82</v>
      </c>
      <c r="J696">
        <v>32</v>
      </c>
    </row>
    <row r="697" spans="1:10" ht="15" x14ac:dyDescent="0.25">
      <c r="A697" t="s">
        <v>291</v>
      </c>
      <c r="B697" t="s">
        <v>490</v>
      </c>
      <c r="C697" t="s">
        <v>10</v>
      </c>
      <c r="D697" t="s">
        <v>114</v>
      </c>
      <c r="E697">
        <v>1</v>
      </c>
      <c r="F697">
        <v>15</v>
      </c>
      <c r="G697">
        <v>5</v>
      </c>
      <c r="H697">
        <v>21</v>
      </c>
      <c r="I697">
        <v>21</v>
      </c>
      <c r="J697">
        <v>33</v>
      </c>
    </row>
    <row r="698" spans="1:10" ht="15" x14ac:dyDescent="0.25">
      <c r="A698" t="s">
        <v>291</v>
      </c>
      <c r="B698" t="s">
        <v>491</v>
      </c>
      <c r="C698" t="s">
        <v>10</v>
      </c>
      <c r="D698" t="s">
        <v>114</v>
      </c>
      <c r="E698">
        <v>1</v>
      </c>
      <c r="F698">
        <v>0.67400000000000004</v>
      </c>
      <c r="G698">
        <v>0.85699999999999998</v>
      </c>
      <c r="H698">
        <v>0.68200000000000005</v>
      </c>
      <c r="I698">
        <v>0.69</v>
      </c>
      <c r="J698">
        <v>34</v>
      </c>
    </row>
    <row r="699" spans="1:10" ht="15" x14ac:dyDescent="0.25">
      <c r="A699" t="s">
        <v>291</v>
      </c>
      <c r="B699" t="s">
        <v>492</v>
      </c>
      <c r="C699" t="s">
        <v>10</v>
      </c>
      <c r="D699" t="s">
        <v>114</v>
      </c>
      <c r="E699">
        <v>0.77800000000000002</v>
      </c>
      <c r="F699">
        <v>0.70399999999999996</v>
      </c>
      <c r="G699">
        <v>0.75</v>
      </c>
      <c r="H699">
        <v>0.70699999999999996</v>
      </c>
      <c r="I699">
        <v>0.71899999999999997</v>
      </c>
      <c r="J699">
        <v>35</v>
      </c>
    </row>
    <row r="700" spans="1:10" ht="15" x14ac:dyDescent="0.25">
      <c r="A700" t="s">
        <v>291</v>
      </c>
      <c r="B700" t="s">
        <v>178</v>
      </c>
      <c r="C700" t="s">
        <v>10</v>
      </c>
      <c r="D700" t="s">
        <v>114</v>
      </c>
      <c r="E700">
        <v>11571</v>
      </c>
      <c r="F700">
        <v>9477</v>
      </c>
      <c r="G700">
        <v>14861</v>
      </c>
      <c r="H700">
        <v>10293</v>
      </c>
      <c r="I700">
        <v>8749</v>
      </c>
      <c r="J700">
        <v>36</v>
      </c>
    </row>
    <row r="701" spans="1:10" ht="15" x14ac:dyDescent="0.25">
      <c r="A701" t="s">
        <v>291</v>
      </c>
      <c r="B701" t="s">
        <v>493</v>
      </c>
      <c r="C701" t="s">
        <v>10</v>
      </c>
      <c r="D701" t="s">
        <v>114</v>
      </c>
      <c r="E701"/>
      <c r="F701"/>
      <c r="G701">
        <v>15</v>
      </c>
      <c r="H701"/>
      <c r="I701"/>
      <c r="J701">
        <v>39</v>
      </c>
    </row>
    <row r="702" spans="1:10" ht="15" x14ac:dyDescent="0.25">
      <c r="A702" t="s">
        <v>291</v>
      </c>
      <c r="B702" t="s">
        <v>494</v>
      </c>
      <c r="C702" t="s">
        <v>10</v>
      </c>
      <c r="D702" t="s">
        <v>114</v>
      </c>
      <c r="E702"/>
      <c r="F702"/>
      <c r="G702">
        <v>15</v>
      </c>
      <c r="H702">
        <v>1</v>
      </c>
      <c r="I702">
        <v>1</v>
      </c>
      <c r="J702">
        <v>40</v>
      </c>
    </row>
    <row r="703" spans="1:10" ht="15" x14ac:dyDescent="0.25">
      <c r="A703" t="s">
        <v>291</v>
      </c>
      <c r="B703" t="s">
        <v>495</v>
      </c>
      <c r="C703" t="s">
        <v>10</v>
      </c>
      <c r="D703" t="s">
        <v>114</v>
      </c>
      <c r="E703"/>
      <c r="F703"/>
      <c r="G703">
        <v>15</v>
      </c>
      <c r="H703">
        <v>1</v>
      </c>
      <c r="I703">
        <v>1</v>
      </c>
      <c r="J703">
        <v>41</v>
      </c>
    </row>
    <row r="704" spans="1:10" ht="15" x14ac:dyDescent="0.25">
      <c r="A704" t="s">
        <v>292</v>
      </c>
      <c r="B704" t="s">
        <v>458</v>
      </c>
      <c r="C704" t="s">
        <v>11</v>
      </c>
      <c r="D704" t="s">
        <v>116</v>
      </c>
      <c r="E704">
        <v>501</v>
      </c>
      <c r="F704">
        <v>151</v>
      </c>
      <c r="G704">
        <v>3</v>
      </c>
      <c r="H704">
        <v>655</v>
      </c>
      <c r="I704">
        <v>954</v>
      </c>
      <c r="J704">
        <v>1</v>
      </c>
    </row>
    <row r="705" spans="1:10" ht="15" x14ac:dyDescent="0.25">
      <c r="A705" t="s">
        <v>292</v>
      </c>
      <c r="B705" t="s">
        <v>459</v>
      </c>
      <c r="C705" t="s">
        <v>11</v>
      </c>
      <c r="D705" t="s">
        <v>116</v>
      </c>
      <c r="E705">
        <v>1039</v>
      </c>
      <c r="F705">
        <v>175</v>
      </c>
      <c r="G705">
        <v>54</v>
      </c>
      <c r="H705">
        <v>1268</v>
      </c>
      <c r="I705">
        <v>969</v>
      </c>
      <c r="J705">
        <v>2</v>
      </c>
    </row>
    <row r="706" spans="1:10" ht="15" x14ac:dyDescent="0.25">
      <c r="A706" t="s">
        <v>292</v>
      </c>
      <c r="B706" t="s">
        <v>460</v>
      </c>
      <c r="C706" t="s">
        <v>11</v>
      </c>
      <c r="D706" t="s">
        <v>116</v>
      </c>
      <c r="E706">
        <v>463</v>
      </c>
      <c r="F706">
        <v>70</v>
      </c>
      <c r="G706">
        <v>2</v>
      </c>
      <c r="H706">
        <v>7</v>
      </c>
      <c r="I706">
        <v>10</v>
      </c>
      <c r="J706">
        <v>3</v>
      </c>
    </row>
    <row r="707" spans="1:10" ht="15" x14ac:dyDescent="0.25">
      <c r="A707" t="s">
        <v>292</v>
      </c>
      <c r="B707" t="s">
        <v>461</v>
      </c>
      <c r="C707" t="s">
        <v>11</v>
      </c>
      <c r="D707" t="s">
        <v>116</v>
      </c>
      <c r="E707">
        <v>476</v>
      </c>
      <c r="F707">
        <v>91</v>
      </c>
      <c r="G707">
        <v>26</v>
      </c>
      <c r="H707">
        <v>593</v>
      </c>
      <c r="I707">
        <v>493</v>
      </c>
      <c r="J707">
        <v>4</v>
      </c>
    </row>
    <row r="708" spans="1:10" ht="15" x14ac:dyDescent="0.25">
      <c r="A708" t="s">
        <v>292</v>
      </c>
      <c r="B708" t="s">
        <v>462</v>
      </c>
      <c r="C708" t="s">
        <v>11</v>
      </c>
      <c r="D708" t="s">
        <v>116</v>
      </c>
      <c r="E708">
        <v>549</v>
      </c>
      <c r="F708">
        <v>83</v>
      </c>
      <c r="G708">
        <v>28</v>
      </c>
      <c r="H708">
        <v>660</v>
      </c>
      <c r="I708">
        <v>469</v>
      </c>
      <c r="J708">
        <v>5</v>
      </c>
    </row>
    <row r="709" spans="1:10" ht="15" x14ac:dyDescent="0.25">
      <c r="A709" t="s">
        <v>292</v>
      </c>
      <c r="B709" t="s">
        <v>463</v>
      </c>
      <c r="C709" t="s">
        <v>11</v>
      </c>
      <c r="D709" t="s">
        <v>116</v>
      </c>
      <c r="E709">
        <v>792</v>
      </c>
      <c r="F709">
        <v>109</v>
      </c>
      <c r="G709">
        <v>48</v>
      </c>
      <c r="H709">
        <v>949</v>
      </c>
      <c r="I709">
        <v>718</v>
      </c>
      <c r="J709">
        <v>6</v>
      </c>
    </row>
    <row r="710" spans="1:10" ht="15" x14ac:dyDescent="0.25">
      <c r="A710" t="s">
        <v>292</v>
      </c>
      <c r="B710" t="s">
        <v>464</v>
      </c>
      <c r="C710" t="s">
        <v>11</v>
      </c>
      <c r="D710" t="s">
        <v>116</v>
      </c>
      <c r="E710">
        <v>18</v>
      </c>
      <c r="F710">
        <v>2</v>
      </c>
      <c r="G710">
        <v>1</v>
      </c>
      <c r="H710">
        <v>21</v>
      </c>
      <c r="I710">
        <v>8</v>
      </c>
      <c r="J710">
        <v>7</v>
      </c>
    </row>
    <row r="711" spans="1:10" ht="15" x14ac:dyDescent="0.25">
      <c r="A711" t="s">
        <v>292</v>
      </c>
      <c r="B711" t="s">
        <v>465</v>
      </c>
      <c r="C711" t="s">
        <v>11</v>
      </c>
      <c r="D711" t="s">
        <v>116</v>
      </c>
      <c r="E711">
        <v>2</v>
      </c>
      <c r="F711"/>
      <c r="G711"/>
      <c r="H711">
        <v>2</v>
      </c>
      <c r="I711"/>
      <c r="J711">
        <v>8</v>
      </c>
    </row>
    <row r="712" spans="1:10" ht="15" x14ac:dyDescent="0.25">
      <c r="A712" t="s">
        <v>292</v>
      </c>
      <c r="B712" t="s">
        <v>466</v>
      </c>
      <c r="C712" t="s">
        <v>11</v>
      </c>
      <c r="D712" t="s">
        <v>116</v>
      </c>
      <c r="E712">
        <v>58</v>
      </c>
      <c r="F712">
        <v>8</v>
      </c>
      <c r="G712">
        <v>2</v>
      </c>
      <c r="H712">
        <v>68</v>
      </c>
      <c r="I712">
        <v>59</v>
      </c>
      <c r="J712">
        <v>9</v>
      </c>
    </row>
    <row r="713" spans="1:10" ht="15" x14ac:dyDescent="0.25">
      <c r="A713" t="s">
        <v>292</v>
      </c>
      <c r="B713" t="s">
        <v>467</v>
      </c>
      <c r="C713" t="s">
        <v>11</v>
      </c>
      <c r="D713" t="s">
        <v>116</v>
      </c>
      <c r="E713">
        <v>8</v>
      </c>
      <c r="F713">
        <v>1</v>
      </c>
      <c r="G713"/>
      <c r="H713">
        <v>9</v>
      </c>
      <c r="I713">
        <v>5</v>
      </c>
      <c r="J713">
        <v>10</v>
      </c>
    </row>
    <row r="714" spans="1:10" ht="15" x14ac:dyDescent="0.25">
      <c r="A714" t="s">
        <v>292</v>
      </c>
      <c r="B714" t="s">
        <v>468</v>
      </c>
      <c r="C714" t="s">
        <v>11</v>
      </c>
      <c r="D714" t="s">
        <v>116</v>
      </c>
      <c r="E714">
        <v>206</v>
      </c>
      <c r="F714">
        <v>77</v>
      </c>
      <c r="G714">
        <v>8</v>
      </c>
      <c r="H714">
        <v>291</v>
      </c>
      <c r="I714">
        <v>276</v>
      </c>
      <c r="J714">
        <v>11</v>
      </c>
    </row>
    <row r="715" spans="1:10" ht="15" x14ac:dyDescent="0.25">
      <c r="A715" t="s">
        <v>292</v>
      </c>
      <c r="B715" t="s">
        <v>469</v>
      </c>
      <c r="C715" t="s">
        <v>11</v>
      </c>
      <c r="D715" t="s">
        <v>116</v>
      </c>
      <c r="E715">
        <v>5</v>
      </c>
      <c r="F715">
        <v>2</v>
      </c>
      <c r="G715"/>
      <c r="H715">
        <v>7</v>
      </c>
      <c r="I715">
        <v>9</v>
      </c>
      <c r="J715">
        <v>12</v>
      </c>
    </row>
    <row r="716" spans="1:10" ht="15" x14ac:dyDescent="0.25">
      <c r="A716" t="s">
        <v>292</v>
      </c>
      <c r="B716" t="s">
        <v>470</v>
      </c>
      <c r="C716" t="s">
        <v>11</v>
      </c>
      <c r="D716" t="s">
        <v>116</v>
      </c>
      <c r="E716">
        <v>2</v>
      </c>
      <c r="F716">
        <v>17</v>
      </c>
      <c r="G716">
        <v>1</v>
      </c>
      <c r="H716">
        <v>20</v>
      </c>
      <c r="I716">
        <v>27</v>
      </c>
      <c r="J716">
        <v>13</v>
      </c>
    </row>
    <row r="717" spans="1:10" ht="15" x14ac:dyDescent="0.25">
      <c r="A717" t="s">
        <v>292</v>
      </c>
      <c r="B717" t="s">
        <v>471</v>
      </c>
      <c r="C717" t="s">
        <v>11</v>
      </c>
      <c r="D717" t="s">
        <v>116</v>
      </c>
      <c r="E717">
        <v>1</v>
      </c>
      <c r="F717">
        <v>12</v>
      </c>
      <c r="G717"/>
      <c r="H717">
        <v>13</v>
      </c>
      <c r="I717">
        <v>16</v>
      </c>
      <c r="J717">
        <v>14</v>
      </c>
    </row>
    <row r="718" spans="1:10" ht="15" x14ac:dyDescent="0.25">
      <c r="A718" t="s">
        <v>292</v>
      </c>
      <c r="B718" t="s">
        <v>472</v>
      </c>
      <c r="C718" t="s">
        <v>11</v>
      </c>
      <c r="D718" t="s">
        <v>116</v>
      </c>
      <c r="E718"/>
      <c r="F718"/>
      <c r="G718"/>
      <c r="H718"/>
      <c r="I718"/>
      <c r="J718">
        <v>15</v>
      </c>
    </row>
    <row r="719" spans="1:10" ht="15" x14ac:dyDescent="0.25">
      <c r="A719" t="s">
        <v>292</v>
      </c>
      <c r="B719" t="s">
        <v>473</v>
      </c>
      <c r="C719" t="s">
        <v>11</v>
      </c>
      <c r="D719" t="s">
        <v>116</v>
      </c>
      <c r="E719">
        <v>1031</v>
      </c>
      <c r="F719">
        <v>172</v>
      </c>
      <c r="G719">
        <v>48</v>
      </c>
      <c r="H719">
        <v>1251</v>
      </c>
      <c r="I719">
        <v>954</v>
      </c>
      <c r="J719">
        <v>16</v>
      </c>
    </row>
    <row r="720" spans="1:10" ht="15" x14ac:dyDescent="0.25">
      <c r="A720" t="s">
        <v>292</v>
      </c>
      <c r="B720" t="s">
        <v>474</v>
      </c>
      <c r="C720" t="s">
        <v>11</v>
      </c>
      <c r="D720" t="s">
        <v>116</v>
      </c>
      <c r="E720">
        <v>1006</v>
      </c>
      <c r="F720">
        <v>132</v>
      </c>
      <c r="G720">
        <v>45</v>
      </c>
      <c r="H720">
        <v>1183</v>
      </c>
      <c r="I720">
        <v>907</v>
      </c>
      <c r="J720">
        <v>17</v>
      </c>
    </row>
    <row r="721" spans="1:10" ht="15" x14ac:dyDescent="0.25">
      <c r="A721" t="s">
        <v>292</v>
      </c>
      <c r="B721" t="s">
        <v>475</v>
      </c>
      <c r="C721" t="s">
        <v>11</v>
      </c>
      <c r="D721" t="s">
        <v>116</v>
      </c>
      <c r="E721">
        <v>1</v>
      </c>
      <c r="F721">
        <v>4</v>
      </c>
      <c r="G721"/>
      <c r="H721">
        <v>5</v>
      </c>
      <c r="I721">
        <v>4</v>
      </c>
      <c r="J721">
        <v>18</v>
      </c>
    </row>
    <row r="722" spans="1:10" ht="15" x14ac:dyDescent="0.25">
      <c r="A722" t="s">
        <v>292</v>
      </c>
      <c r="B722" t="s">
        <v>476</v>
      </c>
      <c r="C722" t="s">
        <v>11</v>
      </c>
      <c r="D722" t="s">
        <v>116</v>
      </c>
      <c r="E722">
        <v>1</v>
      </c>
      <c r="F722">
        <v>7</v>
      </c>
      <c r="G722"/>
      <c r="H722">
        <v>8</v>
      </c>
      <c r="I722">
        <v>2</v>
      </c>
      <c r="J722">
        <v>19</v>
      </c>
    </row>
    <row r="723" spans="1:10" ht="15" x14ac:dyDescent="0.25">
      <c r="A723" t="s">
        <v>292</v>
      </c>
      <c r="B723" t="s">
        <v>477</v>
      </c>
      <c r="C723" t="s">
        <v>11</v>
      </c>
      <c r="D723" t="s">
        <v>116</v>
      </c>
      <c r="E723">
        <v>3</v>
      </c>
      <c r="F723">
        <v>9</v>
      </c>
      <c r="G723">
        <v>1</v>
      </c>
      <c r="H723">
        <v>13</v>
      </c>
      <c r="I723">
        <v>11</v>
      </c>
      <c r="J723">
        <v>20</v>
      </c>
    </row>
    <row r="724" spans="1:10" ht="15" x14ac:dyDescent="0.25">
      <c r="A724" t="s">
        <v>292</v>
      </c>
      <c r="B724" t="s">
        <v>478</v>
      </c>
      <c r="C724" t="s">
        <v>11</v>
      </c>
      <c r="D724" t="s">
        <v>116</v>
      </c>
      <c r="E724">
        <v>3</v>
      </c>
      <c r="F724">
        <v>9</v>
      </c>
      <c r="G724"/>
      <c r="H724">
        <v>12</v>
      </c>
      <c r="I724">
        <v>18</v>
      </c>
      <c r="J724">
        <v>21</v>
      </c>
    </row>
    <row r="725" spans="1:10" ht="15" x14ac:dyDescent="0.25">
      <c r="A725" t="s">
        <v>292</v>
      </c>
      <c r="B725" t="s">
        <v>479</v>
      </c>
      <c r="C725" t="s">
        <v>11</v>
      </c>
      <c r="D725" t="s">
        <v>116</v>
      </c>
      <c r="E725"/>
      <c r="F725">
        <v>3</v>
      </c>
      <c r="G725"/>
      <c r="H725">
        <v>3</v>
      </c>
      <c r="I725">
        <v>3</v>
      </c>
      <c r="J725">
        <v>22</v>
      </c>
    </row>
    <row r="726" spans="1:10" ht="15" x14ac:dyDescent="0.25">
      <c r="A726" t="s">
        <v>292</v>
      </c>
      <c r="B726" t="s">
        <v>480</v>
      </c>
      <c r="C726" t="s">
        <v>11</v>
      </c>
      <c r="D726" t="s">
        <v>116</v>
      </c>
      <c r="E726">
        <v>1</v>
      </c>
      <c r="F726">
        <v>1</v>
      </c>
      <c r="G726"/>
      <c r="H726">
        <v>2</v>
      </c>
      <c r="I726"/>
      <c r="J726">
        <v>23</v>
      </c>
    </row>
    <row r="727" spans="1:10" ht="15" x14ac:dyDescent="0.25">
      <c r="A727" t="s">
        <v>292</v>
      </c>
      <c r="B727" t="s">
        <v>481</v>
      </c>
      <c r="C727" t="s">
        <v>11</v>
      </c>
      <c r="D727" t="s">
        <v>116</v>
      </c>
      <c r="E727">
        <v>14</v>
      </c>
      <c r="F727">
        <v>43</v>
      </c>
      <c r="G727">
        <v>21</v>
      </c>
      <c r="H727">
        <v>78</v>
      </c>
      <c r="I727">
        <v>71</v>
      </c>
      <c r="J727">
        <v>24</v>
      </c>
    </row>
    <row r="728" spans="1:10" ht="15" x14ac:dyDescent="0.25">
      <c r="A728" t="s">
        <v>292</v>
      </c>
      <c r="B728" t="s">
        <v>482</v>
      </c>
      <c r="C728" t="s">
        <v>11</v>
      </c>
      <c r="D728" t="s">
        <v>116</v>
      </c>
      <c r="E728">
        <v>220</v>
      </c>
      <c r="F728">
        <v>49</v>
      </c>
      <c r="G728">
        <v>5</v>
      </c>
      <c r="H728">
        <v>274</v>
      </c>
      <c r="I728">
        <v>222</v>
      </c>
      <c r="J728">
        <v>25</v>
      </c>
    </row>
    <row r="729" spans="1:10" ht="15" x14ac:dyDescent="0.25">
      <c r="A729" t="s">
        <v>292</v>
      </c>
      <c r="B729" t="s">
        <v>483</v>
      </c>
      <c r="C729" t="s">
        <v>11</v>
      </c>
      <c r="D729" t="s">
        <v>116</v>
      </c>
      <c r="E729">
        <v>1</v>
      </c>
      <c r="F729">
        <v>4</v>
      </c>
      <c r="G729"/>
      <c r="H729">
        <v>5</v>
      </c>
      <c r="I729">
        <v>8</v>
      </c>
      <c r="J729">
        <v>26</v>
      </c>
    </row>
    <row r="730" spans="1:10" ht="15" x14ac:dyDescent="0.25">
      <c r="A730" t="s">
        <v>292</v>
      </c>
      <c r="B730" t="s">
        <v>484</v>
      </c>
      <c r="C730" t="s">
        <v>11</v>
      </c>
      <c r="D730" t="s">
        <v>116</v>
      </c>
      <c r="E730">
        <v>3</v>
      </c>
      <c r="F730">
        <v>3</v>
      </c>
      <c r="G730"/>
      <c r="H730">
        <v>6</v>
      </c>
      <c r="I730">
        <v>3</v>
      </c>
      <c r="J730">
        <v>27</v>
      </c>
    </row>
    <row r="731" spans="1:10" ht="15" x14ac:dyDescent="0.25">
      <c r="A731" t="s">
        <v>292</v>
      </c>
      <c r="B731" t="s">
        <v>485</v>
      </c>
      <c r="C731" t="s">
        <v>11</v>
      </c>
      <c r="D731" t="s">
        <v>116</v>
      </c>
      <c r="E731"/>
      <c r="F731"/>
      <c r="G731"/>
      <c r="H731"/>
      <c r="I731"/>
      <c r="J731">
        <v>28</v>
      </c>
    </row>
    <row r="732" spans="1:10" ht="15" x14ac:dyDescent="0.25">
      <c r="A732" t="s">
        <v>292</v>
      </c>
      <c r="B732" t="s">
        <v>486</v>
      </c>
      <c r="C732" t="s">
        <v>11</v>
      </c>
      <c r="D732" t="s">
        <v>116</v>
      </c>
      <c r="E732">
        <v>14</v>
      </c>
      <c r="F732">
        <v>19</v>
      </c>
      <c r="G732">
        <v>3</v>
      </c>
      <c r="H732">
        <v>36</v>
      </c>
      <c r="I732">
        <v>19</v>
      </c>
      <c r="J732">
        <v>29</v>
      </c>
    </row>
    <row r="733" spans="1:10" ht="15" x14ac:dyDescent="0.25">
      <c r="A733" t="s">
        <v>292</v>
      </c>
      <c r="B733" t="s">
        <v>487</v>
      </c>
      <c r="C733" t="s">
        <v>11</v>
      </c>
      <c r="D733" t="s">
        <v>116</v>
      </c>
      <c r="E733"/>
      <c r="F733"/>
      <c r="G733"/>
      <c r="H733"/>
      <c r="I733"/>
      <c r="J733">
        <v>30</v>
      </c>
    </row>
    <row r="734" spans="1:10" ht="15" x14ac:dyDescent="0.25">
      <c r="A734" t="s">
        <v>292</v>
      </c>
      <c r="B734" t="s">
        <v>488</v>
      </c>
      <c r="C734" t="s">
        <v>11</v>
      </c>
      <c r="D734" t="s">
        <v>116</v>
      </c>
      <c r="E734"/>
      <c r="F734"/>
      <c r="G734"/>
      <c r="H734"/>
      <c r="I734"/>
      <c r="J734">
        <v>31</v>
      </c>
    </row>
    <row r="735" spans="1:10" ht="15" x14ac:dyDescent="0.25">
      <c r="A735" t="s">
        <v>292</v>
      </c>
      <c r="B735" t="s">
        <v>489</v>
      </c>
      <c r="C735" t="s">
        <v>11</v>
      </c>
      <c r="D735" t="s">
        <v>116</v>
      </c>
      <c r="E735">
        <v>5</v>
      </c>
      <c r="F735">
        <v>15</v>
      </c>
      <c r="G735">
        <v>2</v>
      </c>
      <c r="H735">
        <v>22</v>
      </c>
      <c r="I735">
        <v>20</v>
      </c>
      <c r="J735">
        <v>32</v>
      </c>
    </row>
    <row r="736" spans="1:10" ht="15" x14ac:dyDescent="0.25">
      <c r="A736" t="s">
        <v>292</v>
      </c>
      <c r="B736" t="s">
        <v>490</v>
      </c>
      <c r="C736" t="s">
        <v>11</v>
      </c>
      <c r="D736" t="s">
        <v>116</v>
      </c>
      <c r="E736"/>
      <c r="F736">
        <v>3</v>
      </c>
      <c r="G736">
        <v>1</v>
      </c>
      <c r="H736">
        <v>4</v>
      </c>
      <c r="I736">
        <v>4</v>
      </c>
      <c r="J736">
        <v>33</v>
      </c>
    </row>
    <row r="737" spans="1:10" ht="15" x14ac:dyDescent="0.25">
      <c r="A737" t="s">
        <v>292</v>
      </c>
      <c r="B737" t="s">
        <v>491</v>
      </c>
      <c r="C737" t="s">
        <v>11</v>
      </c>
      <c r="D737" t="s">
        <v>116</v>
      </c>
      <c r="E737">
        <v>0.73799999999999999</v>
      </c>
      <c r="F737">
        <v>0.61</v>
      </c>
      <c r="G737">
        <v>0.77300000000000002</v>
      </c>
      <c r="H737">
        <v>0.73199999999999998</v>
      </c>
      <c r="I737">
        <v>0.73399999999999999</v>
      </c>
      <c r="J737">
        <v>34</v>
      </c>
    </row>
    <row r="738" spans="1:10" ht="15" x14ac:dyDescent="0.25">
      <c r="A738" t="s">
        <v>292</v>
      </c>
      <c r="B738" t="s">
        <v>492</v>
      </c>
      <c r="C738" t="s">
        <v>11</v>
      </c>
      <c r="D738" t="s">
        <v>116</v>
      </c>
      <c r="E738">
        <v>0.68700000000000006</v>
      </c>
      <c r="F738">
        <v>0.69399999999999995</v>
      </c>
      <c r="G738">
        <v>0.64100000000000001</v>
      </c>
      <c r="H738">
        <v>0.68500000000000005</v>
      </c>
      <c r="I738">
        <v>0.70299999999999996</v>
      </c>
      <c r="J738">
        <v>35</v>
      </c>
    </row>
    <row r="739" spans="1:10" ht="15" x14ac:dyDescent="0.25">
      <c r="A739" t="s">
        <v>292</v>
      </c>
      <c r="B739" t="s">
        <v>178</v>
      </c>
      <c r="C739" t="s">
        <v>11</v>
      </c>
      <c r="D739" t="s">
        <v>116</v>
      </c>
      <c r="E739">
        <v>6843</v>
      </c>
      <c r="F739">
        <v>6947</v>
      </c>
      <c r="G739">
        <v>10034</v>
      </c>
      <c r="H739">
        <v>7059</v>
      </c>
      <c r="I739">
        <v>7053</v>
      </c>
      <c r="J739">
        <v>36</v>
      </c>
    </row>
    <row r="740" spans="1:10" ht="15" x14ac:dyDescent="0.25">
      <c r="A740" t="s">
        <v>292</v>
      </c>
      <c r="B740" t="s">
        <v>493</v>
      </c>
      <c r="C740" t="s">
        <v>11</v>
      </c>
      <c r="D740" t="s">
        <v>116</v>
      </c>
      <c r="E740"/>
      <c r="F740"/>
      <c r="G740">
        <v>4</v>
      </c>
      <c r="H740"/>
      <c r="I740"/>
      <c r="J740">
        <v>39</v>
      </c>
    </row>
    <row r="741" spans="1:10" ht="15" x14ac:dyDescent="0.25">
      <c r="A741" t="s">
        <v>292</v>
      </c>
      <c r="B741" t="s">
        <v>494</v>
      </c>
      <c r="C741" t="s">
        <v>11</v>
      </c>
      <c r="D741" t="s">
        <v>116</v>
      </c>
      <c r="E741"/>
      <c r="F741"/>
      <c r="G741">
        <v>4</v>
      </c>
      <c r="H741">
        <v>1</v>
      </c>
      <c r="I741">
        <v>1</v>
      </c>
      <c r="J741">
        <v>40</v>
      </c>
    </row>
    <row r="742" spans="1:10" ht="15" x14ac:dyDescent="0.25">
      <c r="A742" t="s">
        <v>292</v>
      </c>
      <c r="B742" t="s">
        <v>495</v>
      </c>
      <c r="C742" t="s">
        <v>11</v>
      </c>
      <c r="D742" t="s">
        <v>116</v>
      </c>
      <c r="E742"/>
      <c r="F742"/>
      <c r="G742">
        <v>4</v>
      </c>
      <c r="H742">
        <v>1</v>
      </c>
      <c r="I742">
        <v>1</v>
      </c>
      <c r="J742">
        <v>41</v>
      </c>
    </row>
    <row r="743" spans="1:10" ht="15" x14ac:dyDescent="0.25">
      <c r="A743" t="s">
        <v>293</v>
      </c>
      <c r="B743" t="s">
        <v>458</v>
      </c>
      <c r="C743" t="s">
        <v>11</v>
      </c>
      <c r="D743" t="s">
        <v>118</v>
      </c>
      <c r="E743">
        <v>33</v>
      </c>
      <c r="F743">
        <v>129</v>
      </c>
      <c r="G743">
        <v>9</v>
      </c>
      <c r="H743">
        <v>171</v>
      </c>
      <c r="I743">
        <v>95</v>
      </c>
      <c r="J743">
        <v>1</v>
      </c>
    </row>
    <row r="744" spans="1:10" ht="15" x14ac:dyDescent="0.25">
      <c r="A744" t="s">
        <v>293</v>
      </c>
      <c r="B744" t="s">
        <v>459</v>
      </c>
      <c r="C744" t="s">
        <v>11</v>
      </c>
      <c r="D744" t="s">
        <v>118</v>
      </c>
      <c r="E744">
        <v>29</v>
      </c>
      <c r="F744">
        <v>198</v>
      </c>
      <c r="G744">
        <v>28</v>
      </c>
      <c r="H744">
        <v>255</v>
      </c>
      <c r="I744">
        <v>277</v>
      </c>
      <c r="J744">
        <v>2</v>
      </c>
    </row>
    <row r="745" spans="1:10" ht="15" x14ac:dyDescent="0.25">
      <c r="A745" t="s">
        <v>293</v>
      </c>
      <c r="B745" t="s">
        <v>460</v>
      </c>
      <c r="C745" t="s">
        <v>11</v>
      </c>
      <c r="D745" t="s">
        <v>118</v>
      </c>
      <c r="E745">
        <v>18</v>
      </c>
      <c r="F745">
        <v>79</v>
      </c>
      <c r="G745">
        <v>1</v>
      </c>
      <c r="H745">
        <v>8</v>
      </c>
      <c r="I745">
        <v>4</v>
      </c>
      <c r="J745">
        <v>3</v>
      </c>
    </row>
    <row r="746" spans="1:10" ht="15" x14ac:dyDescent="0.25">
      <c r="A746" t="s">
        <v>293</v>
      </c>
      <c r="B746" t="s">
        <v>461</v>
      </c>
      <c r="C746" t="s">
        <v>11</v>
      </c>
      <c r="D746" t="s">
        <v>118</v>
      </c>
      <c r="E746">
        <v>13</v>
      </c>
      <c r="F746">
        <v>98</v>
      </c>
      <c r="G746">
        <v>15</v>
      </c>
      <c r="H746">
        <v>126</v>
      </c>
      <c r="I746">
        <v>134</v>
      </c>
      <c r="J746">
        <v>4</v>
      </c>
    </row>
    <row r="747" spans="1:10" ht="15" x14ac:dyDescent="0.25">
      <c r="A747" t="s">
        <v>293</v>
      </c>
      <c r="B747" t="s">
        <v>462</v>
      </c>
      <c r="C747" t="s">
        <v>11</v>
      </c>
      <c r="D747" t="s">
        <v>118</v>
      </c>
      <c r="E747">
        <v>16</v>
      </c>
      <c r="F747">
        <v>99</v>
      </c>
      <c r="G747">
        <v>13</v>
      </c>
      <c r="H747">
        <v>128</v>
      </c>
      <c r="I747">
        <v>142</v>
      </c>
      <c r="J747">
        <v>5</v>
      </c>
    </row>
    <row r="748" spans="1:10" ht="15" x14ac:dyDescent="0.25">
      <c r="A748" t="s">
        <v>293</v>
      </c>
      <c r="B748" t="s">
        <v>463</v>
      </c>
      <c r="C748" t="s">
        <v>11</v>
      </c>
      <c r="D748" t="s">
        <v>118</v>
      </c>
      <c r="E748">
        <v>1</v>
      </c>
      <c r="F748">
        <v>34</v>
      </c>
      <c r="G748">
        <v>6</v>
      </c>
      <c r="H748">
        <v>41</v>
      </c>
      <c r="I748">
        <v>40</v>
      </c>
      <c r="J748">
        <v>6</v>
      </c>
    </row>
    <row r="749" spans="1:10" ht="15" x14ac:dyDescent="0.25">
      <c r="A749" t="s">
        <v>293</v>
      </c>
      <c r="B749" t="s">
        <v>464</v>
      </c>
      <c r="C749" t="s">
        <v>11</v>
      </c>
      <c r="D749" t="s">
        <v>118</v>
      </c>
      <c r="E749">
        <v>1</v>
      </c>
      <c r="F749">
        <v>2</v>
      </c>
      <c r="G749"/>
      <c r="H749">
        <v>3</v>
      </c>
      <c r="I749">
        <v>3</v>
      </c>
      <c r="J749">
        <v>7</v>
      </c>
    </row>
    <row r="750" spans="1:10" ht="15" x14ac:dyDescent="0.25">
      <c r="A750" t="s">
        <v>293</v>
      </c>
      <c r="B750" t="s">
        <v>465</v>
      </c>
      <c r="C750" t="s">
        <v>11</v>
      </c>
      <c r="D750" t="s">
        <v>118</v>
      </c>
      <c r="E750"/>
      <c r="F750"/>
      <c r="G750">
        <v>1</v>
      </c>
      <c r="H750">
        <v>1</v>
      </c>
      <c r="I750">
        <v>2</v>
      </c>
      <c r="J750">
        <v>8</v>
      </c>
    </row>
    <row r="751" spans="1:10" ht="15" x14ac:dyDescent="0.25">
      <c r="A751" t="s">
        <v>293</v>
      </c>
      <c r="B751" t="s">
        <v>466</v>
      </c>
      <c r="C751" t="s">
        <v>11</v>
      </c>
      <c r="D751" t="s">
        <v>118</v>
      </c>
      <c r="E751">
        <v>5</v>
      </c>
      <c r="F751">
        <v>15</v>
      </c>
      <c r="G751">
        <v>2</v>
      </c>
      <c r="H751">
        <v>22</v>
      </c>
      <c r="I751">
        <v>17</v>
      </c>
      <c r="J751">
        <v>9</v>
      </c>
    </row>
    <row r="752" spans="1:10" ht="15" x14ac:dyDescent="0.25">
      <c r="A752" t="s">
        <v>293</v>
      </c>
      <c r="B752" t="s">
        <v>467</v>
      </c>
      <c r="C752" t="s">
        <v>11</v>
      </c>
      <c r="D752" t="s">
        <v>118</v>
      </c>
      <c r="E752"/>
      <c r="F752"/>
      <c r="G752"/>
      <c r="H752"/>
      <c r="I752"/>
      <c r="J752">
        <v>10</v>
      </c>
    </row>
    <row r="753" spans="1:10" ht="15" x14ac:dyDescent="0.25">
      <c r="A753" t="s">
        <v>293</v>
      </c>
      <c r="B753" t="s">
        <v>468</v>
      </c>
      <c r="C753" t="s">
        <v>11</v>
      </c>
      <c r="D753" t="s">
        <v>118</v>
      </c>
      <c r="E753">
        <v>19</v>
      </c>
      <c r="F753">
        <v>166</v>
      </c>
      <c r="G753">
        <v>18</v>
      </c>
      <c r="H753">
        <v>203</v>
      </c>
      <c r="I753">
        <v>223</v>
      </c>
      <c r="J753">
        <v>11</v>
      </c>
    </row>
    <row r="754" spans="1:10" ht="15" x14ac:dyDescent="0.25">
      <c r="A754" t="s">
        <v>293</v>
      </c>
      <c r="B754" t="s">
        <v>469</v>
      </c>
      <c r="C754" t="s">
        <v>11</v>
      </c>
      <c r="D754" t="s">
        <v>118</v>
      </c>
      <c r="E754"/>
      <c r="F754">
        <v>4</v>
      </c>
      <c r="G754">
        <v>1</v>
      </c>
      <c r="H754">
        <v>5</v>
      </c>
      <c r="I754">
        <v>5</v>
      </c>
      <c r="J754">
        <v>12</v>
      </c>
    </row>
    <row r="755" spans="1:10" ht="15" x14ac:dyDescent="0.25">
      <c r="A755" t="s">
        <v>293</v>
      </c>
      <c r="B755" t="s">
        <v>470</v>
      </c>
      <c r="C755" t="s">
        <v>11</v>
      </c>
      <c r="D755" t="s">
        <v>118</v>
      </c>
      <c r="E755"/>
      <c r="F755">
        <v>7</v>
      </c>
      <c r="G755"/>
      <c r="H755">
        <v>7</v>
      </c>
      <c r="I755">
        <v>6</v>
      </c>
      <c r="J755">
        <v>13</v>
      </c>
    </row>
    <row r="756" spans="1:10" ht="15" x14ac:dyDescent="0.25">
      <c r="A756" t="s">
        <v>293</v>
      </c>
      <c r="B756" t="s">
        <v>471</v>
      </c>
      <c r="C756" t="s">
        <v>11</v>
      </c>
      <c r="D756" t="s">
        <v>118</v>
      </c>
      <c r="E756"/>
      <c r="F756">
        <v>17</v>
      </c>
      <c r="G756"/>
      <c r="H756">
        <v>17</v>
      </c>
      <c r="I756">
        <v>30</v>
      </c>
      <c r="J756">
        <v>14</v>
      </c>
    </row>
    <row r="757" spans="1:10" ht="15" x14ac:dyDescent="0.25">
      <c r="A757" t="s">
        <v>293</v>
      </c>
      <c r="B757" t="s">
        <v>472</v>
      </c>
      <c r="C757" t="s">
        <v>11</v>
      </c>
      <c r="D757" t="s">
        <v>118</v>
      </c>
      <c r="E757"/>
      <c r="F757"/>
      <c r="G757"/>
      <c r="H757"/>
      <c r="I757"/>
      <c r="J757">
        <v>15</v>
      </c>
    </row>
    <row r="758" spans="1:10" ht="15" x14ac:dyDescent="0.25">
      <c r="A758" t="s">
        <v>293</v>
      </c>
      <c r="B758" t="s">
        <v>473</v>
      </c>
      <c r="C758" t="s">
        <v>11</v>
      </c>
      <c r="D758" t="s">
        <v>118</v>
      </c>
      <c r="E758">
        <v>24</v>
      </c>
      <c r="F758">
        <v>187</v>
      </c>
      <c r="G758">
        <v>26</v>
      </c>
      <c r="H758">
        <v>237</v>
      </c>
      <c r="I758">
        <v>257</v>
      </c>
      <c r="J758">
        <v>16</v>
      </c>
    </row>
    <row r="759" spans="1:10" ht="15" x14ac:dyDescent="0.25">
      <c r="A759" t="s">
        <v>293</v>
      </c>
      <c r="B759" t="s">
        <v>474</v>
      </c>
      <c r="C759" t="s">
        <v>11</v>
      </c>
      <c r="D759" t="s">
        <v>118</v>
      </c>
      <c r="E759">
        <v>16</v>
      </c>
      <c r="F759">
        <v>86</v>
      </c>
      <c r="G759">
        <v>14</v>
      </c>
      <c r="H759">
        <v>116</v>
      </c>
      <c r="I759">
        <v>138</v>
      </c>
      <c r="J759">
        <v>17</v>
      </c>
    </row>
    <row r="760" spans="1:10" ht="15" x14ac:dyDescent="0.25">
      <c r="A760" t="s">
        <v>293</v>
      </c>
      <c r="B760" t="s">
        <v>475</v>
      </c>
      <c r="C760" t="s">
        <v>11</v>
      </c>
      <c r="D760" t="s">
        <v>118</v>
      </c>
      <c r="E760">
        <v>4</v>
      </c>
      <c r="F760">
        <v>19</v>
      </c>
      <c r="G760">
        <v>4</v>
      </c>
      <c r="H760">
        <v>27</v>
      </c>
      <c r="I760">
        <v>25</v>
      </c>
      <c r="J760">
        <v>18</v>
      </c>
    </row>
    <row r="761" spans="1:10" ht="15" x14ac:dyDescent="0.25">
      <c r="A761" t="s">
        <v>293</v>
      </c>
      <c r="B761" t="s">
        <v>476</v>
      </c>
      <c r="C761" t="s">
        <v>11</v>
      </c>
      <c r="D761" t="s">
        <v>118</v>
      </c>
      <c r="E761">
        <v>2</v>
      </c>
      <c r="F761">
        <v>8</v>
      </c>
      <c r="G761">
        <v>2</v>
      </c>
      <c r="H761">
        <v>12</v>
      </c>
      <c r="I761">
        <v>11</v>
      </c>
      <c r="J761">
        <v>19</v>
      </c>
    </row>
    <row r="762" spans="1:10" ht="15" x14ac:dyDescent="0.25">
      <c r="A762" t="s">
        <v>293</v>
      </c>
      <c r="B762" t="s">
        <v>477</v>
      </c>
      <c r="C762" t="s">
        <v>11</v>
      </c>
      <c r="D762" t="s">
        <v>118</v>
      </c>
      <c r="E762">
        <v>4</v>
      </c>
      <c r="F762">
        <v>27</v>
      </c>
      <c r="G762">
        <v>3</v>
      </c>
      <c r="H762">
        <v>34</v>
      </c>
      <c r="I762">
        <v>33</v>
      </c>
      <c r="J762">
        <v>20</v>
      </c>
    </row>
    <row r="763" spans="1:10" ht="15" x14ac:dyDescent="0.25">
      <c r="A763" t="s">
        <v>293</v>
      </c>
      <c r="B763" t="s">
        <v>478</v>
      </c>
      <c r="C763" t="s">
        <v>11</v>
      </c>
      <c r="D763" t="s">
        <v>118</v>
      </c>
      <c r="E763"/>
      <c r="F763">
        <v>23</v>
      </c>
      <c r="G763"/>
      <c r="H763">
        <v>23</v>
      </c>
      <c r="I763">
        <v>21</v>
      </c>
      <c r="J763">
        <v>21</v>
      </c>
    </row>
    <row r="764" spans="1:10" ht="15" x14ac:dyDescent="0.25">
      <c r="A764" t="s">
        <v>293</v>
      </c>
      <c r="B764" t="s">
        <v>479</v>
      </c>
      <c r="C764" t="s">
        <v>11</v>
      </c>
      <c r="D764" t="s">
        <v>118</v>
      </c>
      <c r="E764"/>
      <c r="F764">
        <v>3</v>
      </c>
      <c r="G764"/>
      <c r="H764">
        <v>3</v>
      </c>
      <c r="I764">
        <v>4</v>
      </c>
      <c r="J764">
        <v>22</v>
      </c>
    </row>
    <row r="765" spans="1:10" ht="15" x14ac:dyDescent="0.25">
      <c r="A765" t="s">
        <v>293</v>
      </c>
      <c r="B765" t="s">
        <v>480</v>
      </c>
      <c r="C765" t="s">
        <v>11</v>
      </c>
      <c r="D765" t="s">
        <v>118</v>
      </c>
      <c r="E765">
        <v>1</v>
      </c>
      <c r="F765">
        <v>5</v>
      </c>
      <c r="G765">
        <v>1</v>
      </c>
      <c r="H765">
        <v>7</v>
      </c>
      <c r="I765">
        <v>5</v>
      </c>
      <c r="J765">
        <v>23</v>
      </c>
    </row>
    <row r="766" spans="1:10" ht="15" x14ac:dyDescent="0.25">
      <c r="A766" t="s">
        <v>293</v>
      </c>
      <c r="B766" t="s">
        <v>481</v>
      </c>
      <c r="C766" t="s">
        <v>11</v>
      </c>
      <c r="D766" t="s">
        <v>118</v>
      </c>
      <c r="E766">
        <v>14</v>
      </c>
      <c r="F766">
        <v>134</v>
      </c>
      <c r="G766">
        <v>13</v>
      </c>
      <c r="H766">
        <v>161</v>
      </c>
      <c r="I766">
        <v>152</v>
      </c>
      <c r="J766">
        <v>24</v>
      </c>
    </row>
    <row r="767" spans="1:10" ht="15" x14ac:dyDescent="0.25">
      <c r="A767" t="s">
        <v>293</v>
      </c>
      <c r="B767" t="s">
        <v>482</v>
      </c>
      <c r="C767" t="s">
        <v>11</v>
      </c>
      <c r="D767" t="s">
        <v>118</v>
      </c>
      <c r="E767">
        <v>5</v>
      </c>
      <c r="F767">
        <v>60</v>
      </c>
      <c r="G767">
        <v>6</v>
      </c>
      <c r="H767">
        <v>71</v>
      </c>
      <c r="I767">
        <v>85</v>
      </c>
      <c r="J767">
        <v>25</v>
      </c>
    </row>
    <row r="768" spans="1:10" ht="15" x14ac:dyDescent="0.25">
      <c r="A768" t="s">
        <v>293</v>
      </c>
      <c r="B768" t="s">
        <v>483</v>
      </c>
      <c r="C768" t="s">
        <v>11</v>
      </c>
      <c r="D768" t="s">
        <v>118</v>
      </c>
      <c r="E768">
        <v>2</v>
      </c>
      <c r="F768">
        <v>9</v>
      </c>
      <c r="G768">
        <v>1</v>
      </c>
      <c r="H768">
        <v>12</v>
      </c>
      <c r="I768">
        <v>14</v>
      </c>
      <c r="J768">
        <v>26</v>
      </c>
    </row>
    <row r="769" spans="1:10" ht="15" x14ac:dyDescent="0.25">
      <c r="A769" t="s">
        <v>293</v>
      </c>
      <c r="B769" t="s">
        <v>484</v>
      </c>
      <c r="C769" t="s">
        <v>11</v>
      </c>
      <c r="D769" t="s">
        <v>118</v>
      </c>
      <c r="E769">
        <v>2</v>
      </c>
      <c r="F769"/>
      <c r="G769"/>
      <c r="H769">
        <v>2</v>
      </c>
      <c r="I769">
        <v>4</v>
      </c>
      <c r="J769">
        <v>27</v>
      </c>
    </row>
    <row r="770" spans="1:10" ht="15" x14ac:dyDescent="0.25">
      <c r="A770" t="s">
        <v>293</v>
      </c>
      <c r="B770" t="s">
        <v>485</v>
      </c>
      <c r="C770" t="s">
        <v>11</v>
      </c>
      <c r="D770" t="s">
        <v>118</v>
      </c>
      <c r="E770"/>
      <c r="F770"/>
      <c r="G770"/>
      <c r="H770"/>
      <c r="I770"/>
      <c r="J770">
        <v>28</v>
      </c>
    </row>
    <row r="771" spans="1:10" ht="15" x14ac:dyDescent="0.25">
      <c r="A771" t="s">
        <v>293</v>
      </c>
      <c r="B771" t="s">
        <v>486</v>
      </c>
      <c r="C771" t="s">
        <v>11</v>
      </c>
      <c r="D771" t="s">
        <v>118</v>
      </c>
      <c r="E771">
        <v>1</v>
      </c>
      <c r="F771">
        <v>14</v>
      </c>
      <c r="G771"/>
      <c r="H771">
        <v>15</v>
      </c>
      <c r="I771">
        <v>14</v>
      </c>
      <c r="J771">
        <v>29</v>
      </c>
    </row>
    <row r="772" spans="1:10" ht="15" x14ac:dyDescent="0.25">
      <c r="A772" t="s">
        <v>293</v>
      </c>
      <c r="B772" t="s">
        <v>487</v>
      </c>
      <c r="C772" t="s">
        <v>11</v>
      </c>
      <c r="D772" t="s">
        <v>118</v>
      </c>
      <c r="E772"/>
      <c r="F772"/>
      <c r="G772"/>
      <c r="H772"/>
      <c r="I772">
        <v>2</v>
      </c>
      <c r="J772">
        <v>30</v>
      </c>
    </row>
    <row r="773" spans="1:10" ht="15" x14ac:dyDescent="0.25">
      <c r="A773" t="s">
        <v>293</v>
      </c>
      <c r="B773" t="s">
        <v>488</v>
      </c>
      <c r="C773" t="s">
        <v>11</v>
      </c>
      <c r="D773" t="s">
        <v>118</v>
      </c>
      <c r="E773"/>
      <c r="F773"/>
      <c r="G773"/>
      <c r="H773"/>
      <c r="I773"/>
      <c r="J773">
        <v>31</v>
      </c>
    </row>
    <row r="774" spans="1:10" ht="15" x14ac:dyDescent="0.25">
      <c r="A774" t="s">
        <v>293</v>
      </c>
      <c r="B774" t="s">
        <v>489</v>
      </c>
      <c r="C774" t="s">
        <v>11</v>
      </c>
      <c r="D774" t="s">
        <v>118</v>
      </c>
      <c r="E774">
        <v>7</v>
      </c>
      <c r="F774">
        <v>36</v>
      </c>
      <c r="G774">
        <v>6</v>
      </c>
      <c r="H774">
        <v>49</v>
      </c>
      <c r="I774">
        <v>44</v>
      </c>
      <c r="J774">
        <v>32</v>
      </c>
    </row>
    <row r="775" spans="1:10" ht="15" x14ac:dyDescent="0.25">
      <c r="A775" t="s">
        <v>293</v>
      </c>
      <c r="B775" t="s">
        <v>490</v>
      </c>
      <c r="C775" t="s">
        <v>11</v>
      </c>
      <c r="D775" t="s">
        <v>118</v>
      </c>
      <c r="E775">
        <v>3</v>
      </c>
      <c r="F775">
        <v>4</v>
      </c>
      <c r="G775">
        <v>8</v>
      </c>
      <c r="H775">
        <v>15</v>
      </c>
      <c r="I775">
        <v>26</v>
      </c>
      <c r="J775">
        <v>33</v>
      </c>
    </row>
    <row r="776" spans="1:10" ht="15" x14ac:dyDescent="0.25">
      <c r="A776" t="s">
        <v>293</v>
      </c>
      <c r="B776" t="s">
        <v>491</v>
      </c>
      <c r="C776" t="s">
        <v>11</v>
      </c>
      <c r="D776" t="s">
        <v>118</v>
      </c>
      <c r="E776">
        <v>0.71399999999999997</v>
      </c>
      <c r="F776">
        <v>0.435</v>
      </c>
      <c r="G776">
        <v>1</v>
      </c>
      <c r="H776">
        <v>0.53300000000000003</v>
      </c>
      <c r="I776">
        <v>0.627</v>
      </c>
      <c r="J776">
        <v>34</v>
      </c>
    </row>
    <row r="777" spans="1:10" ht="15" x14ac:dyDescent="0.25">
      <c r="A777" t="s">
        <v>293</v>
      </c>
      <c r="B777" t="s">
        <v>492</v>
      </c>
      <c r="C777" t="s">
        <v>11</v>
      </c>
      <c r="D777" t="s">
        <v>118</v>
      </c>
      <c r="E777">
        <v>0.69199999999999995</v>
      </c>
      <c r="F777">
        <v>0.70599999999999996</v>
      </c>
      <c r="G777">
        <v>0.8</v>
      </c>
      <c r="H777">
        <v>0.71199999999999997</v>
      </c>
      <c r="I777">
        <v>0.66100000000000003</v>
      </c>
      <c r="J777">
        <v>35</v>
      </c>
    </row>
    <row r="778" spans="1:10" ht="15" x14ac:dyDescent="0.25">
      <c r="A778" t="s">
        <v>293</v>
      </c>
      <c r="B778" t="s">
        <v>178</v>
      </c>
      <c r="C778" t="s">
        <v>11</v>
      </c>
      <c r="D778" t="s">
        <v>118</v>
      </c>
      <c r="E778">
        <v>2923</v>
      </c>
      <c r="F778">
        <v>7499</v>
      </c>
      <c r="G778">
        <v>12988</v>
      </c>
      <c r="H778">
        <v>7499</v>
      </c>
      <c r="I778">
        <v>6484</v>
      </c>
      <c r="J778">
        <v>36</v>
      </c>
    </row>
    <row r="779" spans="1:10" ht="15" x14ac:dyDescent="0.25">
      <c r="A779" t="s">
        <v>293</v>
      </c>
      <c r="B779" t="s">
        <v>493</v>
      </c>
      <c r="C779" t="s">
        <v>11</v>
      </c>
      <c r="D779" t="s">
        <v>118</v>
      </c>
      <c r="E779"/>
      <c r="F779"/>
      <c r="G779">
        <v>3</v>
      </c>
      <c r="H779"/>
      <c r="I779"/>
      <c r="J779">
        <v>39</v>
      </c>
    </row>
    <row r="780" spans="1:10" ht="15" x14ac:dyDescent="0.25">
      <c r="A780" t="s">
        <v>293</v>
      </c>
      <c r="B780" t="s">
        <v>494</v>
      </c>
      <c r="C780" t="s">
        <v>11</v>
      </c>
      <c r="D780" t="s">
        <v>118</v>
      </c>
      <c r="E780"/>
      <c r="F780"/>
      <c r="G780">
        <v>3</v>
      </c>
      <c r="H780">
        <v>1</v>
      </c>
      <c r="I780">
        <v>1</v>
      </c>
      <c r="J780">
        <v>40</v>
      </c>
    </row>
    <row r="781" spans="1:10" ht="15" x14ac:dyDescent="0.25">
      <c r="A781" t="s">
        <v>293</v>
      </c>
      <c r="B781" t="s">
        <v>495</v>
      </c>
      <c r="C781" t="s">
        <v>11</v>
      </c>
      <c r="D781" t="s">
        <v>118</v>
      </c>
      <c r="E781"/>
      <c r="F781"/>
      <c r="G781">
        <v>3</v>
      </c>
      <c r="H781">
        <v>1</v>
      </c>
      <c r="I781">
        <v>1</v>
      </c>
      <c r="J781">
        <v>41</v>
      </c>
    </row>
    <row r="782" spans="1:10" ht="15" x14ac:dyDescent="0.25">
      <c r="A782" t="s">
        <v>294</v>
      </c>
      <c r="B782" t="s">
        <v>458</v>
      </c>
      <c r="C782" t="s">
        <v>11</v>
      </c>
      <c r="D782" t="s">
        <v>120</v>
      </c>
      <c r="E782">
        <v>78</v>
      </c>
      <c r="F782">
        <v>305</v>
      </c>
      <c r="G782">
        <v>11</v>
      </c>
      <c r="H782">
        <v>394</v>
      </c>
      <c r="I782">
        <v>281</v>
      </c>
      <c r="J782">
        <v>1</v>
      </c>
    </row>
    <row r="783" spans="1:10" ht="15" x14ac:dyDescent="0.25">
      <c r="A783" t="s">
        <v>294</v>
      </c>
      <c r="B783" t="s">
        <v>459</v>
      </c>
      <c r="C783" t="s">
        <v>11</v>
      </c>
      <c r="D783" t="s">
        <v>120</v>
      </c>
      <c r="E783">
        <v>110</v>
      </c>
      <c r="F783">
        <v>415</v>
      </c>
      <c r="G783">
        <v>46</v>
      </c>
      <c r="H783">
        <v>571</v>
      </c>
      <c r="I783">
        <v>584</v>
      </c>
      <c r="J783">
        <v>2</v>
      </c>
    </row>
    <row r="784" spans="1:10" ht="15" x14ac:dyDescent="0.25">
      <c r="A784" t="s">
        <v>294</v>
      </c>
      <c r="B784" t="s">
        <v>460</v>
      </c>
      <c r="C784" t="s">
        <v>11</v>
      </c>
      <c r="D784" t="s">
        <v>120</v>
      </c>
      <c r="E784">
        <v>27</v>
      </c>
      <c r="F784">
        <v>167</v>
      </c>
      <c r="G784"/>
      <c r="H784">
        <v>4</v>
      </c>
      <c r="I784">
        <v>8</v>
      </c>
      <c r="J784">
        <v>3</v>
      </c>
    </row>
    <row r="785" spans="1:10" ht="15" x14ac:dyDescent="0.25">
      <c r="A785" t="s">
        <v>294</v>
      </c>
      <c r="B785" t="s">
        <v>461</v>
      </c>
      <c r="C785" t="s">
        <v>11</v>
      </c>
      <c r="D785" t="s">
        <v>120</v>
      </c>
      <c r="E785">
        <v>57</v>
      </c>
      <c r="F785">
        <v>197</v>
      </c>
      <c r="G785">
        <v>24</v>
      </c>
      <c r="H785">
        <v>278</v>
      </c>
      <c r="I785">
        <v>289</v>
      </c>
      <c r="J785">
        <v>4</v>
      </c>
    </row>
    <row r="786" spans="1:10" ht="15" x14ac:dyDescent="0.25">
      <c r="A786" t="s">
        <v>294</v>
      </c>
      <c r="B786" t="s">
        <v>462</v>
      </c>
      <c r="C786" t="s">
        <v>11</v>
      </c>
      <c r="D786" t="s">
        <v>120</v>
      </c>
      <c r="E786">
        <v>52</v>
      </c>
      <c r="F786">
        <v>217</v>
      </c>
      <c r="G786">
        <v>22</v>
      </c>
      <c r="H786">
        <v>291</v>
      </c>
      <c r="I786">
        <v>293</v>
      </c>
      <c r="J786">
        <v>5</v>
      </c>
    </row>
    <row r="787" spans="1:10" ht="15" x14ac:dyDescent="0.25">
      <c r="A787" t="s">
        <v>294</v>
      </c>
      <c r="B787" t="s">
        <v>463</v>
      </c>
      <c r="C787" t="s">
        <v>11</v>
      </c>
      <c r="D787" t="s">
        <v>120</v>
      </c>
      <c r="E787">
        <v>38</v>
      </c>
      <c r="F787">
        <v>62</v>
      </c>
      <c r="G787">
        <v>19</v>
      </c>
      <c r="H787">
        <v>119</v>
      </c>
      <c r="I787">
        <v>123</v>
      </c>
      <c r="J787">
        <v>6</v>
      </c>
    </row>
    <row r="788" spans="1:10" ht="15" x14ac:dyDescent="0.25">
      <c r="A788" t="s">
        <v>294</v>
      </c>
      <c r="B788" t="s">
        <v>464</v>
      </c>
      <c r="C788" t="s">
        <v>11</v>
      </c>
      <c r="D788" t="s">
        <v>120</v>
      </c>
      <c r="E788">
        <v>2</v>
      </c>
      <c r="F788">
        <v>7</v>
      </c>
      <c r="G788">
        <v>3</v>
      </c>
      <c r="H788">
        <v>12</v>
      </c>
      <c r="I788">
        <v>9</v>
      </c>
      <c r="J788">
        <v>7</v>
      </c>
    </row>
    <row r="789" spans="1:10" ht="15" x14ac:dyDescent="0.25">
      <c r="A789" t="s">
        <v>294</v>
      </c>
      <c r="B789" t="s">
        <v>465</v>
      </c>
      <c r="C789" t="s">
        <v>11</v>
      </c>
      <c r="D789" t="s">
        <v>120</v>
      </c>
      <c r="E789">
        <v>1</v>
      </c>
      <c r="F789">
        <v>2</v>
      </c>
      <c r="G789"/>
      <c r="H789">
        <v>3</v>
      </c>
      <c r="I789">
        <v>6</v>
      </c>
      <c r="J789">
        <v>8</v>
      </c>
    </row>
    <row r="790" spans="1:10" ht="15" x14ac:dyDescent="0.25">
      <c r="A790" t="s">
        <v>294</v>
      </c>
      <c r="B790" t="s">
        <v>466</v>
      </c>
      <c r="C790" t="s">
        <v>11</v>
      </c>
      <c r="D790" t="s">
        <v>120</v>
      </c>
      <c r="E790">
        <v>25</v>
      </c>
      <c r="F790">
        <v>57</v>
      </c>
      <c r="G790">
        <v>9</v>
      </c>
      <c r="H790">
        <v>91</v>
      </c>
      <c r="I790">
        <v>100</v>
      </c>
      <c r="J790">
        <v>9</v>
      </c>
    </row>
    <row r="791" spans="1:10" ht="15" x14ac:dyDescent="0.25">
      <c r="A791" t="s">
        <v>294</v>
      </c>
      <c r="B791" t="s">
        <v>467</v>
      </c>
      <c r="C791" t="s">
        <v>11</v>
      </c>
      <c r="D791" t="s">
        <v>120</v>
      </c>
      <c r="E791"/>
      <c r="F791"/>
      <c r="G791">
        <v>1</v>
      </c>
      <c r="H791">
        <v>1</v>
      </c>
      <c r="I791">
        <v>4</v>
      </c>
      <c r="J791">
        <v>10</v>
      </c>
    </row>
    <row r="792" spans="1:10" ht="15" x14ac:dyDescent="0.25">
      <c r="A792" t="s">
        <v>294</v>
      </c>
      <c r="B792" t="s">
        <v>468</v>
      </c>
      <c r="C792" t="s">
        <v>11</v>
      </c>
      <c r="D792" t="s">
        <v>120</v>
      </c>
      <c r="E792">
        <v>42</v>
      </c>
      <c r="F792">
        <v>304</v>
      </c>
      <c r="G792">
        <v>20</v>
      </c>
      <c r="H792">
        <v>366</v>
      </c>
      <c r="I792">
        <v>369</v>
      </c>
      <c r="J792">
        <v>11</v>
      </c>
    </row>
    <row r="793" spans="1:10" ht="15" x14ac:dyDescent="0.25">
      <c r="A793" t="s">
        <v>294</v>
      </c>
      <c r="B793" t="s">
        <v>469</v>
      </c>
      <c r="C793" t="s">
        <v>11</v>
      </c>
      <c r="D793" t="s">
        <v>120</v>
      </c>
      <c r="E793">
        <v>2</v>
      </c>
      <c r="F793">
        <v>10</v>
      </c>
      <c r="G793"/>
      <c r="H793">
        <v>12</v>
      </c>
      <c r="I793">
        <v>11</v>
      </c>
      <c r="J793">
        <v>12</v>
      </c>
    </row>
    <row r="794" spans="1:10" ht="15" x14ac:dyDescent="0.25">
      <c r="A794" t="s">
        <v>294</v>
      </c>
      <c r="B794" t="s">
        <v>470</v>
      </c>
      <c r="C794" t="s">
        <v>11</v>
      </c>
      <c r="D794" t="s">
        <v>120</v>
      </c>
      <c r="E794">
        <v>1</v>
      </c>
      <c r="F794">
        <v>20</v>
      </c>
      <c r="G794">
        <v>2</v>
      </c>
      <c r="H794">
        <v>23</v>
      </c>
      <c r="I794">
        <v>34</v>
      </c>
      <c r="J794">
        <v>13</v>
      </c>
    </row>
    <row r="795" spans="1:10" ht="15" x14ac:dyDescent="0.25">
      <c r="A795" t="s">
        <v>294</v>
      </c>
      <c r="B795" t="s">
        <v>471</v>
      </c>
      <c r="C795" t="s">
        <v>11</v>
      </c>
      <c r="D795" t="s">
        <v>120</v>
      </c>
      <c r="E795">
        <v>5</v>
      </c>
      <c r="F795">
        <v>33</v>
      </c>
      <c r="G795">
        <v>3</v>
      </c>
      <c r="H795">
        <v>41</v>
      </c>
      <c r="I795">
        <v>43</v>
      </c>
      <c r="J795">
        <v>14</v>
      </c>
    </row>
    <row r="796" spans="1:10" ht="15" x14ac:dyDescent="0.25">
      <c r="A796" t="s">
        <v>294</v>
      </c>
      <c r="B796" t="s">
        <v>472</v>
      </c>
      <c r="C796" t="s">
        <v>11</v>
      </c>
      <c r="D796" t="s">
        <v>120</v>
      </c>
      <c r="E796"/>
      <c r="F796"/>
      <c r="G796"/>
      <c r="H796"/>
      <c r="I796"/>
      <c r="J796">
        <v>15</v>
      </c>
    </row>
    <row r="797" spans="1:10" ht="15" x14ac:dyDescent="0.25">
      <c r="A797" t="s">
        <v>294</v>
      </c>
      <c r="B797" t="s">
        <v>473</v>
      </c>
      <c r="C797" t="s">
        <v>11</v>
      </c>
      <c r="D797" t="s">
        <v>120</v>
      </c>
      <c r="E797">
        <v>85</v>
      </c>
      <c r="F797">
        <v>395</v>
      </c>
      <c r="G797">
        <v>31</v>
      </c>
      <c r="H797">
        <v>511</v>
      </c>
      <c r="I797">
        <v>496</v>
      </c>
      <c r="J797">
        <v>16</v>
      </c>
    </row>
    <row r="798" spans="1:10" ht="15" x14ac:dyDescent="0.25">
      <c r="A798" t="s">
        <v>294</v>
      </c>
      <c r="B798" t="s">
        <v>474</v>
      </c>
      <c r="C798" t="s">
        <v>11</v>
      </c>
      <c r="D798" t="s">
        <v>120</v>
      </c>
      <c r="E798">
        <v>76</v>
      </c>
      <c r="F798">
        <v>181</v>
      </c>
      <c r="G798">
        <v>21</v>
      </c>
      <c r="H798">
        <v>278</v>
      </c>
      <c r="I798">
        <v>312</v>
      </c>
      <c r="J798">
        <v>17</v>
      </c>
    </row>
    <row r="799" spans="1:10" ht="15" x14ac:dyDescent="0.25">
      <c r="A799" t="s">
        <v>294</v>
      </c>
      <c r="B799" t="s">
        <v>475</v>
      </c>
      <c r="C799" t="s">
        <v>11</v>
      </c>
      <c r="D799" t="s">
        <v>120</v>
      </c>
      <c r="E799">
        <v>8</v>
      </c>
      <c r="F799">
        <v>51</v>
      </c>
      <c r="G799">
        <v>10</v>
      </c>
      <c r="H799">
        <v>69</v>
      </c>
      <c r="I799">
        <v>45</v>
      </c>
      <c r="J799">
        <v>18</v>
      </c>
    </row>
    <row r="800" spans="1:10" ht="15" x14ac:dyDescent="0.25">
      <c r="A800" t="s">
        <v>294</v>
      </c>
      <c r="B800" t="s">
        <v>476</v>
      </c>
      <c r="C800" t="s">
        <v>11</v>
      </c>
      <c r="D800" t="s">
        <v>120</v>
      </c>
      <c r="E800">
        <v>7</v>
      </c>
      <c r="F800">
        <v>12</v>
      </c>
      <c r="G800">
        <v>6</v>
      </c>
      <c r="H800">
        <v>25</v>
      </c>
      <c r="I800">
        <v>19</v>
      </c>
      <c r="J800">
        <v>19</v>
      </c>
    </row>
    <row r="801" spans="1:10" ht="15" x14ac:dyDescent="0.25">
      <c r="A801" t="s">
        <v>294</v>
      </c>
      <c r="B801" t="s">
        <v>477</v>
      </c>
      <c r="C801" t="s">
        <v>11</v>
      </c>
      <c r="D801" t="s">
        <v>120</v>
      </c>
      <c r="E801">
        <v>6</v>
      </c>
      <c r="F801">
        <v>48</v>
      </c>
      <c r="G801">
        <v>3</v>
      </c>
      <c r="H801">
        <v>57</v>
      </c>
      <c r="I801">
        <v>45</v>
      </c>
      <c r="J801">
        <v>20</v>
      </c>
    </row>
    <row r="802" spans="1:10" ht="15" x14ac:dyDescent="0.25">
      <c r="A802" t="s">
        <v>294</v>
      </c>
      <c r="B802" t="s">
        <v>478</v>
      </c>
      <c r="C802" t="s">
        <v>11</v>
      </c>
      <c r="D802" t="s">
        <v>120</v>
      </c>
      <c r="E802">
        <v>4</v>
      </c>
      <c r="F802">
        <v>64</v>
      </c>
      <c r="G802">
        <v>4</v>
      </c>
      <c r="H802">
        <v>72</v>
      </c>
      <c r="I802">
        <v>85</v>
      </c>
      <c r="J802">
        <v>21</v>
      </c>
    </row>
    <row r="803" spans="1:10" ht="15" x14ac:dyDescent="0.25">
      <c r="A803" t="s">
        <v>294</v>
      </c>
      <c r="B803" t="s">
        <v>479</v>
      </c>
      <c r="C803" t="s">
        <v>11</v>
      </c>
      <c r="D803" t="s">
        <v>120</v>
      </c>
      <c r="E803">
        <v>2</v>
      </c>
      <c r="F803">
        <v>18</v>
      </c>
      <c r="G803"/>
      <c r="H803">
        <v>20</v>
      </c>
      <c r="I803">
        <v>22</v>
      </c>
      <c r="J803">
        <v>22</v>
      </c>
    </row>
    <row r="804" spans="1:10" ht="15" x14ac:dyDescent="0.25">
      <c r="A804" t="s">
        <v>294</v>
      </c>
      <c r="B804" t="s">
        <v>480</v>
      </c>
      <c r="C804" t="s">
        <v>11</v>
      </c>
      <c r="D804" t="s">
        <v>120</v>
      </c>
      <c r="E804">
        <v>6</v>
      </c>
      <c r="F804">
        <v>4</v>
      </c>
      <c r="G804">
        <v>1</v>
      </c>
      <c r="H804">
        <v>11</v>
      </c>
      <c r="I804">
        <v>13</v>
      </c>
      <c r="J804">
        <v>23</v>
      </c>
    </row>
    <row r="805" spans="1:10" ht="15" x14ac:dyDescent="0.25">
      <c r="A805" t="s">
        <v>294</v>
      </c>
      <c r="B805" t="s">
        <v>481</v>
      </c>
      <c r="C805" t="s">
        <v>11</v>
      </c>
      <c r="D805" t="s">
        <v>120</v>
      </c>
      <c r="E805">
        <v>20</v>
      </c>
      <c r="F805">
        <v>198</v>
      </c>
      <c r="G805">
        <v>16</v>
      </c>
      <c r="H805">
        <v>234</v>
      </c>
      <c r="I805">
        <v>283</v>
      </c>
      <c r="J805">
        <v>24</v>
      </c>
    </row>
    <row r="806" spans="1:10" ht="15" x14ac:dyDescent="0.25">
      <c r="A806" t="s">
        <v>294</v>
      </c>
      <c r="B806" t="s">
        <v>482</v>
      </c>
      <c r="C806" t="s">
        <v>11</v>
      </c>
      <c r="D806" t="s">
        <v>120</v>
      </c>
      <c r="E806">
        <v>26</v>
      </c>
      <c r="F806">
        <v>136</v>
      </c>
      <c r="G806">
        <v>3</v>
      </c>
      <c r="H806">
        <v>165</v>
      </c>
      <c r="I806">
        <v>139</v>
      </c>
      <c r="J806">
        <v>25</v>
      </c>
    </row>
    <row r="807" spans="1:10" ht="15" x14ac:dyDescent="0.25">
      <c r="A807" t="s">
        <v>294</v>
      </c>
      <c r="B807" t="s">
        <v>483</v>
      </c>
      <c r="C807" t="s">
        <v>11</v>
      </c>
      <c r="D807" t="s">
        <v>120</v>
      </c>
      <c r="E807">
        <v>8</v>
      </c>
      <c r="F807">
        <v>25</v>
      </c>
      <c r="G807">
        <v>5</v>
      </c>
      <c r="H807">
        <v>38</v>
      </c>
      <c r="I807">
        <v>37</v>
      </c>
      <c r="J807">
        <v>26</v>
      </c>
    </row>
    <row r="808" spans="1:10" ht="15" x14ac:dyDescent="0.25">
      <c r="A808" t="s">
        <v>294</v>
      </c>
      <c r="B808" t="s">
        <v>484</v>
      </c>
      <c r="C808" t="s">
        <v>11</v>
      </c>
      <c r="D808" t="s">
        <v>120</v>
      </c>
      <c r="E808"/>
      <c r="F808">
        <v>6</v>
      </c>
      <c r="G808"/>
      <c r="H808">
        <v>6</v>
      </c>
      <c r="I808">
        <v>4</v>
      </c>
      <c r="J808">
        <v>27</v>
      </c>
    </row>
    <row r="809" spans="1:10" ht="15" x14ac:dyDescent="0.25">
      <c r="A809" t="s">
        <v>294</v>
      </c>
      <c r="B809" t="s">
        <v>485</v>
      </c>
      <c r="C809" t="s">
        <v>11</v>
      </c>
      <c r="D809" t="s">
        <v>120</v>
      </c>
      <c r="E809"/>
      <c r="F809"/>
      <c r="G809"/>
      <c r="H809"/>
      <c r="I809"/>
      <c r="J809">
        <v>28</v>
      </c>
    </row>
    <row r="810" spans="1:10" ht="15" x14ac:dyDescent="0.25">
      <c r="A810" t="s">
        <v>294</v>
      </c>
      <c r="B810" t="s">
        <v>486</v>
      </c>
      <c r="C810" t="s">
        <v>11</v>
      </c>
      <c r="D810" t="s">
        <v>120</v>
      </c>
      <c r="E810">
        <v>16</v>
      </c>
      <c r="F810">
        <v>25</v>
      </c>
      <c r="G810">
        <v>12</v>
      </c>
      <c r="H810">
        <v>53</v>
      </c>
      <c r="I810">
        <v>54</v>
      </c>
      <c r="J810">
        <v>29</v>
      </c>
    </row>
    <row r="811" spans="1:10" ht="15" x14ac:dyDescent="0.25">
      <c r="A811" t="s">
        <v>294</v>
      </c>
      <c r="B811" t="s">
        <v>487</v>
      </c>
      <c r="C811" t="s">
        <v>11</v>
      </c>
      <c r="D811" t="s">
        <v>120</v>
      </c>
      <c r="E811"/>
      <c r="F811"/>
      <c r="G811"/>
      <c r="H811"/>
      <c r="I811"/>
      <c r="J811">
        <v>30</v>
      </c>
    </row>
    <row r="812" spans="1:10" ht="15" x14ac:dyDescent="0.25">
      <c r="A812" t="s">
        <v>294</v>
      </c>
      <c r="B812" t="s">
        <v>488</v>
      </c>
      <c r="C812" t="s">
        <v>11</v>
      </c>
      <c r="D812" t="s">
        <v>120</v>
      </c>
      <c r="E812"/>
      <c r="F812"/>
      <c r="G812"/>
      <c r="H812"/>
      <c r="I812"/>
      <c r="J812">
        <v>31</v>
      </c>
    </row>
    <row r="813" spans="1:10" ht="15" x14ac:dyDescent="0.25">
      <c r="A813" t="s">
        <v>294</v>
      </c>
      <c r="B813" t="s">
        <v>489</v>
      </c>
      <c r="C813" t="s">
        <v>11</v>
      </c>
      <c r="D813" t="s">
        <v>120</v>
      </c>
      <c r="E813">
        <v>15</v>
      </c>
      <c r="F813">
        <v>59</v>
      </c>
      <c r="G813">
        <v>13</v>
      </c>
      <c r="H813">
        <v>87</v>
      </c>
      <c r="I813">
        <v>70</v>
      </c>
      <c r="J813">
        <v>32</v>
      </c>
    </row>
    <row r="814" spans="1:10" ht="15" x14ac:dyDescent="0.25">
      <c r="A814" t="s">
        <v>294</v>
      </c>
      <c r="B814" t="s">
        <v>490</v>
      </c>
      <c r="C814" t="s">
        <v>11</v>
      </c>
      <c r="D814" t="s">
        <v>120</v>
      </c>
      <c r="E814">
        <v>27</v>
      </c>
      <c r="F814">
        <v>16</v>
      </c>
      <c r="G814">
        <v>3</v>
      </c>
      <c r="H814">
        <v>46</v>
      </c>
      <c r="I814">
        <v>42</v>
      </c>
      <c r="J814">
        <v>33</v>
      </c>
    </row>
    <row r="815" spans="1:10" ht="15" x14ac:dyDescent="0.25">
      <c r="A815" t="s">
        <v>294</v>
      </c>
      <c r="B815" t="s">
        <v>491</v>
      </c>
      <c r="C815" t="s">
        <v>11</v>
      </c>
      <c r="D815" t="s">
        <v>120</v>
      </c>
      <c r="E815">
        <v>0.58299999999999996</v>
      </c>
      <c r="F815">
        <v>0.754</v>
      </c>
      <c r="G815">
        <v>0.81799999999999995</v>
      </c>
      <c r="H815">
        <v>0.63700000000000001</v>
      </c>
      <c r="I815">
        <v>0.67800000000000005</v>
      </c>
      <c r="J815">
        <v>34</v>
      </c>
    </row>
    <row r="816" spans="1:10" ht="15" x14ac:dyDescent="0.25">
      <c r="A816" t="s">
        <v>294</v>
      </c>
      <c r="B816" t="s">
        <v>492</v>
      </c>
      <c r="C816" t="s">
        <v>11</v>
      </c>
      <c r="D816" t="s">
        <v>120</v>
      </c>
      <c r="E816">
        <v>0.64300000000000002</v>
      </c>
      <c r="F816">
        <v>0.60799999999999998</v>
      </c>
      <c r="G816">
        <v>0.69199999999999995</v>
      </c>
      <c r="H816">
        <v>0.63200000000000001</v>
      </c>
      <c r="I816">
        <v>0.64800000000000002</v>
      </c>
      <c r="J816">
        <v>35</v>
      </c>
    </row>
    <row r="817" spans="1:10" ht="15" x14ac:dyDescent="0.25">
      <c r="A817" t="s">
        <v>294</v>
      </c>
      <c r="B817" t="s">
        <v>178</v>
      </c>
      <c r="C817" t="s">
        <v>11</v>
      </c>
      <c r="D817" t="s">
        <v>120</v>
      </c>
      <c r="E817">
        <v>6635</v>
      </c>
      <c r="F817">
        <v>7298</v>
      </c>
      <c r="G817">
        <v>9161</v>
      </c>
      <c r="H817">
        <v>6844</v>
      </c>
      <c r="I817">
        <v>7533</v>
      </c>
      <c r="J817">
        <v>36</v>
      </c>
    </row>
    <row r="818" spans="1:10" ht="15" x14ac:dyDescent="0.25">
      <c r="A818" t="s">
        <v>294</v>
      </c>
      <c r="B818" t="s">
        <v>493</v>
      </c>
      <c r="C818" t="s">
        <v>11</v>
      </c>
      <c r="D818" t="s">
        <v>120</v>
      </c>
      <c r="E818"/>
      <c r="F818"/>
      <c r="G818">
        <v>9</v>
      </c>
      <c r="H818"/>
      <c r="I818"/>
      <c r="J818">
        <v>39</v>
      </c>
    </row>
    <row r="819" spans="1:10" ht="15" x14ac:dyDescent="0.25">
      <c r="A819" t="s">
        <v>294</v>
      </c>
      <c r="B819" t="s">
        <v>494</v>
      </c>
      <c r="C819" t="s">
        <v>11</v>
      </c>
      <c r="D819" t="s">
        <v>120</v>
      </c>
      <c r="E819"/>
      <c r="F819"/>
      <c r="G819">
        <v>9</v>
      </c>
      <c r="H819">
        <v>1</v>
      </c>
      <c r="I819">
        <v>1</v>
      </c>
      <c r="J819">
        <v>40</v>
      </c>
    </row>
    <row r="820" spans="1:10" ht="15" x14ac:dyDescent="0.25">
      <c r="A820" t="s">
        <v>294</v>
      </c>
      <c r="B820" t="s">
        <v>495</v>
      </c>
      <c r="C820" t="s">
        <v>11</v>
      </c>
      <c r="D820" t="s">
        <v>120</v>
      </c>
      <c r="E820"/>
      <c r="F820"/>
      <c r="G820">
        <v>9</v>
      </c>
      <c r="H820">
        <v>1</v>
      </c>
      <c r="I820">
        <v>1</v>
      </c>
      <c r="J820">
        <v>41</v>
      </c>
    </row>
    <row r="821" spans="1:10" ht="15" x14ac:dyDescent="0.25">
      <c r="A821" t="s">
        <v>295</v>
      </c>
      <c r="B821" t="s">
        <v>458</v>
      </c>
      <c r="C821" t="s">
        <v>12</v>
      </c>
      <c r="D821" t="s">
        <v>121</v>
      </c>
      <c r="E821">
        <v>175</v>
      </c>
      <c r="F821">
        <v>359</v>
      </c>
      <c r="G821">
        <v>19</v>
      </c>
      <c r="H821">
        <v>553</v>
      </c>
      <c r="I821">
        <v>445</v>
      </c>
      <c r="J821">
        <v>1</v>
      </c>
    </row>
    <row r="822" spans="1:10" ht="15" x14ac:dyDescent="0.25">
      <c r="A822" t="s">
        <v>295</v>
      </c>
      <c r="B822" t="s">
        <v>459</v>
      </c>
      <c r="C822" t="s">
        <v>12</v>
      </c>
      <c r="D822" t="s">
        <v>121</v>
      </c>
      <c r="E822">
        <v>114</v>
      </c>
      <c r="F822">
        <v>364</v>
      </c>
      <c r="G822">
        <v>74</v>
      </c>
      <c r="H822">
        <v>552</v>
      </c>
      <c r="I822">
        <v>662</v>
      </c>
      <c r="J822">
        <v>2</v>
      </c>
    </row>
    <row r="823" spans="1:10" ht="15" x14ac:dyDescent="0.25">
      <c r="A823" t="s">
        <v>295</v>
      </c>
      <c r="B823" t="s">
        <v>460</v>
      </c>
      <c r="C823" t="s">
        <v>12</v>
      </c>
      <c r="D823" t="s">
        <v>121</v>
      </c>
      <c r="E823">
        <v>57</v>
      </c>
      <c r="F823">
        <v>226</v>
      </c>
      <c r="G823">
        <v>4</v>
      </c>
      <c r="H823">
        <v>2</v>
      </c>
      <c r="I823">
        <v>2</v>
      </c>
      <c r="J823">
        <v>3</v>
      </c>
    </row>
    <row r="824" spans="1:10" ht="15" x14ac:dyDescent="0.25">
      <c r="A824" t="s">
        <v>295</v>
      </c>
      <c r="B824" t="s">
        <v>461</v>
      </c>
      <c r="C824" t="s">
        <v>12</v>
      </c>
      <c r="D824" t="s">
        <v>121</v>
      </c>
      <c r="E824">
        <v>44</v>
      </c>
      <c r="F824">
        <v>156</v>
      </c>
      <c r="G824">
        <v>39</v>
      </c>
      <c r="H824">
        <v>239</v>
      </c>
      <c r="I824">
        <v>282</v>
      </c>
      <c r="J824">
        <v>4</v>
      </c>
    </row>
    <row r="825" spans="1:10" ht="15" x14ac:dyDescent="0.25">
      <c r="A825" t="s">
        <v>295</v>
      </c>
      <c r="B825" t="s">
        <v>462</v>
      </c>
      <c r="C825" t="s">
        <v>12</v>
      </c>
      <c r="D825" t="s">
        <v>121</v>
      </c>
      <c r="E825">
        <v>58</v>
      </c>
      <c r="F825">
        <v>205</v>
      </c>
      <c r="G825">
        <v>34</v>
      </c>
      <c r="H825">
        <v>297</v>
      </c>
      <c r="I825">
        <v>362</v>
      </c>
      <c r="J825">
        <v>5</v>
      </c>
    </row>
    <row r="826" spans="1:10" ht="15" x14ac:dyDescent="0.25">
      <c r="A826" t="s">
        <v>295</v>
      </c>
      <c r="B826" t="s">
        <v>463</v>
      </c>
      <c r="C826" t="s">
        <v>12</v>
      </c>
      <c r="D826" t="s">
        <v>121</v>
      </c>
      <c r="E826">
        <v>8</v>
      </c>
      <c r="F826">
        <v>33</v>
      </c>
      <c r="G826">
        <v>7</v>
      </c>
      <c r="H826">
        <v>48</v>
      </c>
      <c r="I826">
        <v>41</v>
      </c>
      <c r="J826">
        <v>6</v>
      </c>
    </row>
    <row r="827" spans="1:10" ht="15" x14ac:dyDescent="0.25">
      <c r="A827" t="s">
        <v>295</v>
      </c>
      <c r="B827" t="s">
        <v>464</v>
      </c>
      <c r="C827" t="s">
        <v>12</v>
      </c>
      <c r="D827" t="s">
        <v>121</v>
      </c>
      <c r="E827">
        <v>2</v>
      </c>
      <c r="F827">
        <v>7</v>
      </c>
      <c r="G827">
        <v>2</v>
      </c>
      <c r="H827">
        <v>11</v>
      </c>
      <c r="I827">
        <v>11</v>
      </c>
      <c r="J827">
        <v>7</v>
      </c>
    </row>
    <row r="828" spans="1:10" ht="15" x14ac:dyDescent="0.25">
      <c r="A828" t="s">
        <v>295</v>
      </c>
      <c r="B828" t="s">
        <v>465</v>
      </c>
      <c r="C828" t="s">
        <v>12</v>
      </c>
      <c r="D828" t="s">
        <v>121</v>
      </c>
      <c r="E828">
        <v>4</v>
      </c>
      <c r="F828">
        <v>16</v>
      </c>
      <c r="G828">
        <v>1</v>
      </c>
      <c r="H828">
        <v>21</v>
      </c>
      <c r="I828">
        <v>36</v>
      </c>
      <c r="J828">
        <v>8</v>
      </c>
    </row>
    <row r="829" spans="1:10" ht="15" x14ac:dyDescent="0.25">
      <c r="A829" t="s">
        <v>295</v>
      </c>
      <c r="B829" t="s">
        <v>466</v>
      </c>
      <c r="C829" t="s">
        <v>12</v>
      </c>
      <c r="D829" t="s">
        <v>121</v>
      </c>
      <c r="E829">
        <v>41</v>
      </c>
      <c r="F829">
        <v>68</v>
      </c>
      <c r="G829">
        <v>38</v>
      </c>
      <c r="H829">
        <v>147</v>
      </c>
      <c r="I829">
        <v>166</v>
      </c>
      <c r="J829">
        <v>9</v>
      </c>
    </row>
    <row r="830" spans="1:10" ht="15" x14ac:dyDescent="0.25">
      <c r="A830" t="s">
        <v>295</v>
      </c>
      <c r="B830" t="s">
        <v>467</v>
      </c>
      <c r="C830" t="s">
        <v>12</v>
      </c>
      <c r="D830" t="s">
        <v>121</v>
      </c>
      <c r="E830"/>
      <c r="F830">
        <v>1</v>
      </c>
      <c r="G830"/>
      <c r="H830">
        <v>1</v>
      </c>
      <c r="I830"/>
      <c r="J830">
        <v>10</v>
      </c>
    </row>
    <row r="831" spans="1:10" ht="15" x14ac:dyDescent="0.25">
      <c r="A831" t="s">
        <v>295</v>
      </c>
      <c r="B831" t="s">
        <v>468</v>
      </c>
      <c r="C831" t="s">
        <v>12</v>
      </c>
      <c r="D831" t="s">
        <v>121</v>
      </c>
      <c r="E831">
        <v>38</v>
      </c>
      <c r="F831">
        <v>249</v>
      </c>
      <c r="G831">
        <v>20</v>
      </c>
      <c r="H831">
        <v>307</v>
      </c>
      <c r="I831">
        <v>377</v>
      </c>
      <c r="J831">
        <v>11</v>
      </c>
    </row>
    <row r="832" spans="1:10" ht="15" x14ac:dyDescent="0.25">
      <c r="A832" t="s">
        <v>295</v>
      </c>
      <c r="B832" t="s">
        <v>469</v>
      </c>
      <c r="C832" t="s">
        <v>12</v>
      </c>
      <c r="D832" t="s">
        <v>121</v>
      </c>
      <c r="E832">
        <v>3</v>
      </c>
      <c r="F832">
        <v>8</v>
      </c>
      <c r="G832">
        <v>2</v>
      </c>
      <c r="H832">
        <v>13</v>
      </c>
      <c r="I832">
        <v>16</v>
      </c>
      <c r="J832">
        <v>12</v>
      </c>
    </row>
    <row r="833" spans="1:10" ht="15" x14ac:dyDescent="0.25">
      <c r="A833" t="s">
        <v>295</v>
      </c>
      <c r="B833" t="s">
        <v>470</v>
      </c>
      <c r="C833" t="s">
        <v>12</v>
      </c>
      <c r="D833" t="s">
        <v>121</v>
      </c>
      <c r="E833">
        <v>2</v>
      </c>
      <c r="F833">
        <v>3</v>
      </c>
      <c r="G833">
        <v>4</v>
      </c>
      <c r="H833">
        <v>9</v>
      </c>
      <c r="I833">
        <v>13</v>
      </c>
      <c r="J833">
        <v>13</v>
      </c>
    </row>
    <row r="834" spans="1:10" ht="15" x14ac:dyDescent="0.25">
      <c r="A834" t="s">
        <v>295</v>
      </c>
      <c r="B834" t="s">
        <v>471</v>
      </c>
      <c r="C834" t="s">
        <v>12</v>
      </c>
      <c r="D834" t="s">
        <v>121</v>
      </c>
      <c r="E834">
        <v>10</v>
      </c>
      <c r="F834">
        <v>24</v>
      </c>
      <c r="G834">
        <v>5</v>
      </c>
      <c r="H834">
        <v>39</v>
      </c>
      <c r="I834">
        <v>49</v>
      </c>
      <c r="J834">
        <v>14</v>
      </c>
    </row>
    <row r="835" spans="1:10" ht="15" x14ac:dyDescent="0.25">
      <c r="A835" t="s">
        <v>295</v>
      </c>
      <c r="B835" t="s">
        <v>472</v>
      </c>
      <c r="C835" t="s">
        <v>12</v>
      </c>
      <c r="D835" t="s">
        <v>121</v>
      </c>
      <c r="E835"/>
      <c r="F835"/>
      <c r="G835"/>
      <c r="H835"/>
      <c r="I835"/>
      <c r="J835">
        <v>15</v>
      </c>
    </row>
    <row r="836" spans="1:10" ht="15" x14ac:dyDescent="0.25">
      <c r="A836" t="s">
        <v>295</v>
      </c>
      <c r="B836" t="s">
        <v>473</v>
      </c>
      <c r="C836" t="s">
        <v>12</v>
      </c>
      <c r="D836" t="s">
        <v>121</v>
      </c>
      <c r="E836">
        <v>92</v>
      </c>
      <c r="F836">
        <v>342</v>
      </c>
      <c r="G836">
        <v>61</v>
      </c>
      <c r="H836">
        <v>495</v>
      </c>
      <c r="I836">
        <v>577</v>
      </c>
      <c r="J836">
        <v>16</v>
      </c>
    </row>
    <row r="837" spans="1:10" ht="15" x14ac:dyDescent="0.25">
      <c r="A837" t="s">
        <v>295</v>
      </c>
      <c r="B837" t="s">
        <v>474</v>
      </c>
      <c r="C837" t="s">
        <v>12</v>
      </c>
      <c r="D837" t="s">
        <v>121</v>
      </c>
      <c r="E837">
        <v>50</v>
      </c>
      <c r="F837">
        <v>109</v>
      </c>
      <c r="G837">
        <v>34</v>
      </c>
      <c r="H837">
        <v>193</v>
      </c>
      <c r="I837">
        <v>230</v>
      </c>
      <c r="J837">
        <v>17</v>
      </c>
    </row>
    <row r="838" spans="1:10" ht="15" x14ac:dyDescent="0.25">
      <c r="A838" t="s">
        <v>295</v>
      </c>
      <c r="B838" t="s">
        <v>475</v>
      </c>
      <c r="C838" t="s">
        <v>12</v>
      </c>
      <c r="D838" t="s">
        <v>121</v>
      </c>
      <c r="E838">
        <v>8</v>
      </c>
      <c r="F838">
        <v>35</v>
      </c>
      <c r="G838">
        <v>7</v>
      </c>
      <c r="H838">
        <v>50</v>
      </c>
      <c r="I838">
        <v>60</v>
      </c>
      <c r="J838">
        <v>18</v>
      </c>
    </row>
    <row r="839" spans="1:10" ht="15" x14ac:dyDescent="0.25">
      <c r="A839" t="s">
        <v>295</v>
      </c>
      <c r="B839" t="s">
        <v>476</v>
      </c>
      <c r="C839" t="s">
        <v>12</v>
      </c>
      <c r="D839" t="s">
        <v>121</v>
      </c>
      <c r="E839">
        <v>10</v>
      </c>
      <c r="F839">
        <v>13</v>
      </c>
      <c r="G839">
        <v>11</v>
      </c>
      <c r="H839">
        <v>34</v>
      </c>
      <c r="I839">
        <v>45</v>
      </c>
      <c r="J839">
        <v>19</v>
      </c>
    </row>
    <row r="840" spans="1:10" ht="15" x14ac:dyDescent="0.25">
      <c r="A840" t="s">
        <v>295</v>
      </c>
      <c r="B840" t="s">
        <v>477</v>
      </c>
      <c r="C840" t="s">
        <v>12</v>
      </c>
      <c r="D840" t="s">
        <v>121</v>
      </c>
      <c r="E840">
        <v>8</v>
      </c>
      <c r="F840">
        <v>34</v>
      </c>
      <c r="G840">
        <v>9</v>
      </c>
      <c r="H840">
        <v>51</v>
      </c>
      <c r="I840">
        <v>64</v>
      </c>
      <c r="J840">
        <v>20</v>
      </c>
    </row>
    <row r="841" spans="1:10" ht="15" x14ac:dyDescent="0.25">
      <c r="A841" t="s">
        <v>295</v>
      </c>
      <c r="B841" t="s">
        <v>478</v>
      </c>
      <c r="C841" t="s">
        <v>12</v>
      </c>
      <c r="D841" t="s">
        <v>121</v>
      </c>
      <c r="E841">
        <v>20</v>
      </c>
      <c r="F841">
        <v>116</v>
      </c>
      <c r="G841">
        <v>8</v>
      </c>
      <c r="H841">
        <v>144</v>
      </c>
      <c r="I841">
        <v>148</v>
      </c>
      <c r="J841">
        <v>21</v>
      </c>
    </row>
    <row r="842" spans="1:10" ht="15" x14ac:dyDescent="0.25">
      <c r="A842" t="s">
        <v>295</v>
      </c>
      <c r="B842" t="s">
        <v>479</v>
      </c>
      <c r="C842" t="s">
        <v>12</v>
      </c>
      <c r="D842" t="s">
        <v>121</v>
      </c>
      <c r="E842">
        <v>12</v>
      </c>
      <c r="F842">
        <v>23</v>
      </c>
      <c r="G842">
        <v>3</v>
      </c>
      <c r="H842">
        <v>38</v>
      </c>
      <c r="I842">
        <v>60</v>
      </c>
      <c r="J842">
        <v>22</v>
      </c>
    </row>
    <row r="843" spans="1:10" ht="15" x14ac:dyDescent="0.25">
      <c r="A843" t="s">
        <v>295</v>
      </c>
      <c r="B843" t="s">
        <v>480</v>
      </c>
      <c r="C843" t="s">
        <v>12</v>
      </c>
      <c r="D843" t="s">
        <v>121</v>
      </c>
      <c r="E843"/>
      <c r="F843">
        <v>2</v>
      </c>
      <c r="G843"/>
      <c r="H843">
        <v>2</v>
      </c>
      <c r="I843">
        <v>20</v>
      </c>
      <c r="J843">
        <v>23</v>
      </c>
    </row>
    <row r="844" spans="1:10" ht="15" x14ac:dyDescent="0.25">
      <c r="A844" t="s">
        <v>295</v>
      </c>
      <c r="B844" t="s">
        <v>481</v>
      </c>
      <c r="C844" t="s">
        <v>12</v>
      </c>
      <c r="D844" t="s">
        <v>121</v>
      </c>
      <c r="E844">
        <v>26</v>
      </c>
      <c r="F844">
        <v>27</v>
      </c>
      <c r="G844">
        <v>11</v>
      </c>
      <c r="H844">
        <v>64</v>
      </c>
      <c r="I844">
        <v>77</v>
      </c>
      <c r="J844">
        <v>24</v>
      </c>
    </row>
    <row r="845" spans="1:10" ht="15" x14ac:dyDescent="0.25">
      <c r="A845" t="s">
        <v>295</v>
      </c>
      <c r="B845" t="s">
        <v>482</v>
      </c>
      <c r="C845" t="s">
        <v>12</v>
      </c>
      <c r="D845" t="s">
        <v>121</v>
      </c>
      <c r="E845">
        <v>26</v>
      </c>
      <c r="F845">
        <v>118</v>
      </c>
      <c r="G845">
        <v>10</v>
      </c>
      <c r="H845">
        <v>154</v>
      </c>
      <c r="I845">
        <v>200</v>
      </c>
      <c r="J845">
        <v>25</v>
      </c>
    </row>
    <row r="846" spans="1:10" ht="15" x14ac:dyDescent="0.25">
      <c r="A846" t="s">
        <v>295</v>
      </c>
      <c r="B846" t="s">
        <v>483</v>
      </c>
      <c r="C846" t="s">
        <v>12</v>
      </c>
      <c r="D846" t="s">
        <v>121</v>
      </c>
      <c r="E846">
        <v>8</v>
      </c>
      <c r="F846">
        <v>5</v>
      </c>
      <c r="G846">
        <v>7</v>
      </c>
      <c r="H846">
        <v>20</v>
      </c>
      <c r="I846">
        <v>19</v>
      </c>
      <c r="J846">
        <v>26</v>
      </c>
    </row>
    <row r="847" spans="1:10" ht="15" x14ac:dyDescent="0.25">
      <c r="A847" t="s">
        <v>295</v>
      </c>
      <c r="B847" t="s">
        <v>484</v>
      </c>
      <c r="C847" t="s">
        <v>12</v>
      </c>
      <c r="D847" t="s">
        <v>121</v>
      </c>
      <c r="E847">
        <v>4</v>
      </c>
      <c r="F847">
        <v>3</v>
      </c>
      <c r="G847"/>
      <c r="H847">
        <v>7</v>
      </c>
      <c r="I847">
        <v>10</v>
      </c>
      <c r="J847">
        <v>27</v>
      </c>
    </row>
    <row r="848" spans="1:10" ht="15" x14ac:dyDescent="0.25">
      <c r="A848" t="s">
        <v>295</v>
      </c>
      <c r="B848" t="s">
        <v>485</v>
      </c>
      <c r="C848" t="s">
        <v>12</v>
      </c>
      <c r="D848" t="s">
        <v>121</v>
      </c>
      <c r="E848"/>
      <c r="F848"/>
      <c r="G848"/>
      <c r="H848"/>
      <c r="I848"/>
      <c r="J848">
        <v>28</v>
      </c>
    </row>
    <row r="849" spans="1:10" ht="15" x14ac:dyDescent="0.25">
      <c r="A849" t="s">
        <v>295</v>
      </c>
      <c r="B849" t="s">
        <v>486</v>
      </c>
      <c r="C849" t="s">
        <v>12</v>
      </c>
      <c r="D849" t="s">
        <v>121</v>
      </c>
      <c r="E849">
        <v>3</v>
      </c>
      <c r="F849">
        <v>8</v>
      </c>
      <c r="G849">
        <v>4</v>
      </c>
      <c r="H849">
        <v>15</v>
      </c>
      <c r="I849">
        <v>16</v>
      </c>
      <c r="J849">
        <v>29</v>
      </c>
    </row>
    <row r="850" spans="1:10" ht="15" x14ac:dyDescent="0.25">
      <c r="A850" t="s">
        <v>295</v>
      </c>
      <c r="B850" t="s">
        <v>487</v>
      </c>
      <c r="C850" t="s">
        <v>12</v>
      </c>
      <c r="D850" t="s">
        <v>121</v>
      </c>
      <c r="E850"/>
      <c r="F850"/>
      <c r="G850"/>
      <c r="H850"/>
      <c r="I850">
        <v>1</v>
      </c>
      <c r="J850">
        <v>30</v>
      </c>
    </row>
    <row r="851" spans="1:10" ht="15" x14ac:dyDescent="0.25">
      <c r="A851" t="s">
        <v>295</v>
      </c>
      <c r="B851" t="s">
        <v>488</v>
      </c>
      <c r="C851" t="s">
        <v>12</v>
      </c>
      <c r="D851" t="s">
        <v>121</v>
      </c>
      <c r="E851"/>
      <c r="F851"/>
      <c r="G851"/>
      <c r="H851"/>
      <c r="I851"/>
      <c r="J851">
        <v>31</v>
      </c>
    </row>
    <row r="852" spans="1:10" ht="15" x14ac:dyDescent="0.25">
      <c r="A852" t="s">
        <v>295</v>
      </c>
      <c r="B852" t="s">
        <v>489</v>
      </c>
      <c r="C852" t="s">
        <v>12</v>
      </c>
      <c r="D852" t="s">
        <v>121</v>
      </c>
      <c r="E852">
        <v>5</v>
      </c>
      <c r="F852">
        <v>30</v>
      </c>
      <c r="G852">
        <v>6</v>
      </c>
      <c r="H852">
        <v>41</v>
      </c>
      <c r="I852">
        <v>64</v>
      </c>
      <c r="J852">
        <v>32</v>
      </c>
    </row>
    <row r="853" spans="1:10" ht="15" x14ac:dyDescent="0.25">
      <c r="A853" t="s">
        <v>295</v>
      </c>
      <c r="B853" t="s">
        <v>490</v>
      </c>
      <c r="C853" t="s">
        <v>12</v>
      </c>
      <c r="D853" t="s">
        <v>121</v>
      </c>
      <c r="E853">
        <v>22</v>
      </c>
      <c r="F853">
        <v>9</v>
      </c>
      <c r="G853">
        <v>12</v>
      </c>
      <c r="H853">
        <v>43</v>
      </c>
      <c r="I853">
        <v>49</v>
      </c>
      <c r="J853">
        <v>33</v>
      </c>
    </row>
    <row r="854" spans="1:10" ht="15" x14ac:dyDescent="0.25">
      <c r="A854" t="s">
        <v>295</v>
      </c>
      <c r="B854" t="s">
        <v>491</v>
      </c>
      <c r="C854" t="s">
        <v>12</v>
      </c>
      <c r="D854" t="s">
        <v>121</v>
      </c>
      <c r="E854">
        <v>0.61199999999999999</v>
      </c>
      <c r="F854">
        <v>0.74399999999999999</v>
      </c>
      <c r="G854">
        <v>0.7</v>
      </c>
      <c r="H854">
        <v>0.69299999999999995</v>
      </c>
      <c r="I854">
        <v>0.67900000000000005</v>
      </c>
      <c r="J854">
        <v>34</v>
      </c>
    </row>
    <row r="855" spans="1:10" ht="15" x14ac:dyDescent="0.25">
      <c r="A855" t="s">
        <v>295</v>
      </c>
      <c r="B855" t="s">
        <v>492</v>
      </c>
      <c r="C855" t="s">
        <v>12</v>
      </c>
      <c r="D855" t="s">
        <v>121</v>
      </c>
      <c r="E855">
        <v>0.59599999999999997</v>
      </c>
      <c r="F855">
        <v>0.61399999999999999</v>
      </c>
      <c r="G855">
        <v>0.66700000000000004</v>
      </c>
      <c r="H855">
        <v>0.61</v>
      </c>
      <c r="I855">
        <v>0.70299999999999996</v>
      </c>
      <c r="J855">
        <v>35</v>
      </c>
    </row>
    <row r="856" spans="1:10" ht="15" x14ac:dyDescent="0.25">
      <c r="A856" t="s">
        <v>295</v>
      </c>
      <c r="B856" t="s">
        <v>178</v>
      </c>
      <c r="C856" t="s">
        <v>12</v>
      </c>
      <c r="D856" t="s">
        <v>121</v>
      </c>
      <c r="E856">
        <v>9696</v>
      </c>
      <c r="F856">
        <v>9751</v>
      </c>
      <c r="G856">
        <v>13056</v>
      </c>
      <c r="H856">
        <v>9766</v>
      </c>
      <c r="I856">
        <v>10730</v>
      </c>
      <c r="J856">
        <v>36</v>
      </c>
    </row>
    <row r="857" spans="1:10" ht="15" x14ac:dyDescent="0.25">
      <c r="A857" t="s">
        <v>295</v>
      </c>
      <c r="B857" t="s">
        <v>493</v>
      </c>
      <c r="C857" t="s">
        <v>12</v>
      </c>
      <c r="D857" t="s">
        <v>121</v>
      </c>
      <c r="E857"/>
      <c r="F857"/>
      <c r="G857">
        <v>2</v>
      </c>
      <c r="H857"/>
      <c r="I857"/>
      <c r="J857">
        <v>39</v>
      </c>
    </row>
    <row r="858" spans="1:10" ht="15" x14ac:dyDescent="0.25">
      <c r="A858" t="s">
        <v>295</v>
      </c>
      <c r="B858" t="s">
        <v>494</v>
      </c>
      <c r="C858" t="s">
        <v>12</v>
      </c>
      <c r="D858" t="s">
        <v>121</v>
      </c>
      <c r="E858"/>
      <c r="F858"/>
      <c r="G858">
        <v>2</v>
      </c>
      <c r="H858">
        <v>1</v>
      </c>
      <c r="I858">
        <v>1</v>
      </c>
      <c r="J858">
        <v>40</v>
      </c>
    </row>
    <row r="859" spans="1:10" ht="15" x14ac:dyDescent="0.25">
      <c r="A859" t="s">
        <v>295</v>
      </c>
      <c r="B859" t="s">
        <v>495</v>
      </c>
      <c r="C859" t="s">
        <v>12</v>
      </c>
      <c r="D859" t="s">
        <v>121</v>
      </c>
      <c r="E859"/>
      <c r="F859"/>
      <c r="G859">
        <v>2</v>
      </c>
      <c r="H859">
        <v>1</v>
      </c>
      <c r="I859">
        <v>1</v>
      </c>
      <c r="J859">
        <v>41</v>
      </c>
    </row>
    <row r="860" spans="1:10" ht="15" x14ac:dyDescent="0.25">
      <c r="A860" t="s">
        <v>302</v>
      </c>
      <c r="B860" t="s">
        <v>458</v>
      </c>
      <c r="C860" t="s">
        <v>13</v>
      </c>
      <c r="D860" t="s">
        <v>122</v>
      </c>
      <c r="E860"/>
      <c r="F860"/>
      <c r="G860"/>
      <c r="H860"/>
      <c r="I860"/>
      <c r="J860">
        <v>1</v>
      </c>
    </row>
    <row r="861" spans="1:10" ht="15" x14ac:dyDescent="0.25">
      <c r="A861" t="s">
        <v>302</v>
      </c>
      <c r="B861" t="s">
        <v>459</v>
      </c>
      <c r="C861" t="s">
        <v>13</v>
      </c>
      <c r="D861" t="s">
        <v>122</v>
      </c>
      <c r="E861"/>
      <c r="F861">
        <v>1</v>
      </c>
      <c r="G861"/>
      <c r="H861">
        <v>1</v>
      </c>
      <c r="I861"/>
      <c r="J861">
        <v>2</v>
      </c>
    </row>
    <row r="862" spans="1:10" ht="15" x14ac:dyDescent="0.25">
      <c r="A862" t="s">
        <v>302</v>
      </c>
      <c r="B862" t="s">
        <v>460</v>
      </c>
      <c r="C862" t="s">
        <v>13</v>
      </c>
      <c r="D862" t="s">
        <v>122</v>
      </c>
      <c r="E862"/>
      <c r="F862">
        <v>1</v>
      </c>
      <c r="G862"/>
      <c r="H862"/>
      <c r="I862"/>
      <c r="J862">
        <v>3</v>
      </c>
    </row>
    <row r="863" spans="1:10" ht="15" x14ac:dyDescent="0.25">
      <c r="A863" t="s">
        <v>302</v>
      </c>
      <c r="B863" t="s">
        <v>461</v>
      </c>
      <c r="C863" t="s">
        <v>13</v>
      </c>
      <c r="D863" t="s">
        <v>122</v>
      </c>
      <c r="E863"/>
      <c r="F863">
        <v>1</v>
      </c>
      <c r="G863"/>
      <c r="H863">
        <v>1</v>
      </c>
      <c r="I863"/>
      <c r="J863">
        <v>4</v>
      </c>
    </row>
    <row r="864" spans="1:10" ht="15" x14ac:dyDescent="0.25">
      <c r="A864" t="s">
        <v>302</v>
      </c>
      <c r="B864" t="s">
        <v>462</v>
      </c>
      <c r="C864" t="s">
        <v>13</v>
      </c>
      <c r="D864" t="s">
        <v>122</v>
      </c>
      <c r="E864"/>
      <c r="F864"/>
      <c r="G864"/>
      <c r="H864"/>
      <c r="I864"/>
      <c r="J864">
        <v>5</v>
      </c>
    </row>
    <row r="865" spans="1:10" ht="15" x14ac:dyDescent="0.25">
      <c r="A865" t="s">
        <v>302</v>
      </c>
      <c r="B865" t="s">
        <v>463</v>
      </c>
      <c r="C865" t="s">
        <v>13</v>
      </c>
      <c r="D865" t="s">
        <v>122</v>
      </c>
      <c r="E865"/>
      <c r="F865"/>
      <c r="G865"/>
      <c r="H865"/>
      <c r="I865"/>
      <c r="J865">
        <v>6</v>
      </c>
    </row>
    <row r="866" spans="1:10" ht="15" x14ac:dyDescent="0.25">
      <c r="A866" t="s">
        <v>302</v>
      </c>
      <c r="B866" t="s">
        <v>464</v>
      </c>
      <c r="C866" t="s">
        <v>13</v>
      </c>
      <c r="D866" t="s">
        <v>122</v>
      </c>
      <c r="E866"/>
      <c r="F866"/>
      <c r="G866"/>
      <c r="H866"/>
      <c r="I866"/>
      <c r="J866">
        <v>7</v>
      </c>
    </row>
    <row r="867" spans="1:10" ht="15" x14ac:dyDescent="0.25">
      <c r="A867" t="s">
        <v>302</v>
      </c>
      <c r="B867" t="s">
        <v>465</v>
      </c>
      <c r="C867" t="s">
        <v>13</v>
      </c>
      <c r="D867" t="s">
        <v>122</v>
      </c>
      <c r="E867"/>
      <c r="F867"/>
      <c r="G867"/>
      <c r="H867"/>
      <c r="I867"/>
      <c r="J867">
        <v>8</v>
      </c>
    </row>
    <row r="868" spans="1:10" ht="15" x14ac:dyDescent="0.25">
      <c r="A868" t="s">
        <v>302</v>
      </c>
      <c r="B868" t="s">
        <v>466</v>
      </c>
      <c r="C868" t="s">
        <v>13</v>
      </c>
      <c r="D868" t="s">
        <v>122</v>
      </c>
      <c r="E868"/>
      <c r="F868"/>
      <c r="G868"/>
      <c r="H868"/>
      <c r="I868"/>
      <c r="J868">
        <v>9</v>
      </c>
    </row>
    <row r="869" spans="1:10" ht="15" x14ac:dyDescent="0.25">
      <c r="A869" t="s">
        <v>302</v>
      </c>
      <c r="B869" t="s">
        <v>467</v>
      </c>
      <c r="C869" t="s">
        <v>13</v>
      </c>
      <c r="D869" t="s">
        <v>122</v>
      </c>
      <c r="E869"/>
      <c r="F869"/>
      <c r="G869"/>
      <c r="H869"/>
      <c r="I869"/>
      <c r="J869">
        <v>10</v>
      </c>
    </row>
    <row r="870" spans="1:10" ht="15" x14ac:dyDescent="0.25">
      <c r="A870" t="s">
        <v>302</v>
      </c>
      <c r="B870" t="s">
        <v>468</v>
      </c>
      <c r="C870" t="s">
        <v>13</v>
      </c>
      <c r="D870" t="s">
        <v>122</v>
      </c>
      <c r="E870"/>
      <c r="F870">
        <v>1</v>
      </c>
      <c r="G870"/>
      <c r="H870">
        <v>1</v>
      </c>
      <c r="I870"/>
      <c r="J870">
        <v>11</v>
      </c>
    </row>
    <row r="871" spans="1:10" ht="15" x14ac:dyDescent="0.25">
      <c r="A871" t="s">
        <v>302</v>
      </c>
      <c r="B871" t="s">
        <v>469</v>
      </c>
      <c r="C871" t="s">
        <v>13</v>
      </c>
      <c r="D871" t="s">
        <v>122</v>
      </c>
      <c r="E871"/>
      <c r="F871"/>
      <c r="G871"/>
      <c r="H871"/>
      <c r="I871"/>
      <c r="J871">
        <v>12</v>
      </c>
    </row>
    <row r="872" spans="1:10" ht="15" x14ac:dyDescent="0.25">
      <c r="A872" t="s">
        <v>302</v>
      </c>
      <c r="B872" t="s">
        <v>470</v>
      </c>
      <c r="C872" t="s">
        <v>13</v>
      </c>
      <c r="D872" t="s">
        <v>122</v>
      </c>
      <c r="E872"/>
      <c r="F872">
        <v>1</v>
      </c>
      <c r="G872"/>
      <c r="H872">
        <v>1</v>
      </c>
      <c r="I872"/>
      <c r="J872">
        <v>13</v>
      </c>
    </row>
    <row r="873" spans="1:10" ht="15" x14ac:dyDescent="0.25">
      <c r="A873" t="s">
        <v>302</v>
      </c>
      <c r="B873" t="s">
        <v>471</v>
      </c>
      <c r="C873" t="s">
        <v>13</v>
      </c>
      <c r="D873" t="s">
        <v>122</v>
      </c>
      <c r="E873"/>
      <c r="F873">
        <v>1</v>
      </c>
      <c r="G873"/>
      <c r="H873">
        <v>1</v>
      </c>
      <c r="I873"/>
      <c r="J873">
        <v>14</v>
      </c>
    </row>
    <row r="874" spans="1:10" ht="15" x14ac:dyDescent="0.25">
      <c r="A874" t="s">
        <v>302</v>
      </c>
      <c r="B874" t="s">
        <v>472</v>
      </c>
      <c r="C874" t="s">
        <v>13</v>
      </c>
      <c r="D874" t="s">
        <v>122</v>
      </c>
      <c r="E874"/>
      <c r="F874"/>
      <c r="G874"/>
      <c r="H874"/>
      <c r="I874"/>
      <c r="J874">
        <v>15</v>
      </c>
    </row>
    <row r="875" spans="1:10" ht="15" x14ac:dyDescent="0.25">
      <c r="A875" t="s">
        <v>302</v>
      </c>
      <c r="B875" t="s">
        <v>473</v>
      </c>
      <c r="C875" t="s">
        <v>13</v>
      </c>
      <c r="D875" t="s">
        <v>122</v>
      </c>
      <c r="E875"/>
      <c r="F875">
        <v>1</v>
      </c>
      <c r="G875"/>
      <c r="H875">
        <v>1</v>
      </c>
      <c r="I875"/>
      <c r="J875">
        <v>16</v>
      </c>
    </row>
    <row r="876" spans="1:10" ht="15" x14ac:dyDescent="0.25">
      <c r="A876" t="s">
        <v>302</v>
      </c>
      <c r="B876" t="s">
        <v>474</v>
      </c>
      <c r="C876" t="s">
        <v>13</v>
      </c>
      <c r="D876" t="s">
        <v>122</v>
      </c>
      <c r="E876"/>
      <c r="F876"/>
      <c r="G876"/>
      <c r="H876"/>
      <c r="I876"/>
      <c r="J876">
        <v>17</v>
      </c>
    </row>
    <row r="877" spans="1:10" ht="15" x14ac:dyDescent="0.25">
      <c r="A877" t="s">
        <v>302</v>
      </c>
      <c r="B877" t="s">
        <v>475</v>
      </c>
      <c r="C877" t="s">
        <v>13</v>
      </c>
      <c r="D877" t="s">
        <v>122</v>
      </c>
      <c r="E877"/>
      <c r="F877"/>
      <c r="G877"/>
      <c r="H877"/>
      <c r="I877"/>
      <c r="J877">
        <v>18</v>
      </c>
    </row>
    <row r="878" spans="1:10" ht="15" x14ac:dyDescent="0.25">
      <c r="A878" t="s">
        <v>302</v>
      </c>
      <c r="B878" t="s">
        <v>476</v>
      </c>
      <c r="C878" t="s">
        <v>13</v>
      </c>
      <c r="D878" t="s">
        <v>122</v>
      </c>
      <c r="E878"/>
      <c r="F878">
        <v>1</v>
      </c>
      <c r="G878"/>
      <c r="H878">
        <v>1</v>
      </c>
      <c r="I878"/>
      <c r="J878">
        <v>19</v>
      </c>
    </row>
    <row r="879" spans="1:10" ht="15" x14ac:dyDescent="0.25">
      <c r="A879" t="s">
        <v>302</v>
      </c>
      <c r="B879" t="s">
        <v>477</v>
      </c>
      <c r="C879" t="s">
        <v>13</v>
      </c>
      <c r="D879" t="s">
        <v>122</v>
      </c>
      <c r="E879"/>
      <c r="F879"/>
      <c r="G879"/>
      <c r="H879"/>
      <c r="I879"/>
      <c r="J879">
        <v>20</v>
      </c>
    </row>
    <row r="880" spans="1:10" ht="15" x14ac:dyDescent="0.25">
      <c r="A880" t="s">
        <v>302</v>
      </c>
      <c r="B880" t="s">
        <v>478</v>
      </c>
      <c r="C880" t="s">
        <v>13</v>
      </c>
      <c r="D880" t="s">
        <v>122</v>
      </c>
      <c r="E880"/>
      <c r="F880"/>
      <c r="G880"/>
      <c r="H880"/>
      <c r="I880"/>
      <c r="J880">
        <v>21</v>
      </c>
    </row>
    <row r="881" spans="1:10" ht="15" x14ac:dyDescent="0.25">
      <c r="A881" t="s">
        <v>302</v>
      </c>
      <c r="B881" t="s">
        <v>479</v>
      </c>
      <c r="C881" t="s">
        <v>13</v>
      </c>
      <c r="D881" t="s">
        <v>122</v>
      </c>
      <c r="E881"/>
      <c r="F881"/>
      <c r="G881"/>
      <c r="H881"/>
      <c r="I881"/>
      <c r="J881">
        <v>22</v>
      </c>
    </row>
    <row r="882" spans="1:10" ht="15" x14ac:dyDescent="0.25">
      <c r="A882" t="s">
        <v>302</v>
      </c>
      <c r="B882" t="s">
        <v>480</v>
      </c>
      <c r="C882" t="s">
        <v>13</v>
      </c>
      <c r="D882" t="s">
        <v>122</v>
      </c>
      <c r="E882"/>
      <c r="F882"/>
      <c r="G882"/>
      <c r="H882"/>
      <c r="I882"/>
      <c r="J882">
        <v>23</v>
      </c>
    </row>
    <row r="883" spans="1:10" ht="15" x14ac:dyDescent="0.25">
      <c r="A883" t="s">
        <v>302</v>
      </c>
      <c r="B883" t="s">
        <v>481</v>
      </c>
      <c r="C883" t="s">
        <v>13</v>
      </c>
      <c r="D883" t="s">
        <v>122</v>
      </c>
      <c r="E883"/>
      <c r="F883"/>
      <c r="G883"/>
      <c r="H883"/>
      <c r="I883"/>
      <c r="J883">
        <v>24</v>
      </c>
    </row>
    <row r="884" spans="1:10" ht="15" x14ac:dyDescent="0.25">
      <c r="A884" t="s">
        <v>302</v>
      </c>
      <c r="B884" t="s">
        <v>482</v>
      </c>
      <c r="C884" t="s">
        <v>13</v>
      </c>
      <c r="D884" t="s">
        <v>122</v>
      </c>
      <c r="E884"/>
      <c r="F884"/>
      <c r="G884"/>
      <c r="H884"/>
      <c r="I884"/>
      <c r="J884">
        <v>25</v>
      </c>
    </row>
    <row r="885" spans="1:10" ht="15" x14ac:dyDescent="0.25">
      <c r="A885" t="s">
        <v>302</v>
      </c>
      <c r="B885" t="s">
        <v>483</v>
      </c>
      <c r="C885" t="s">
        <v>13</v>
      </c>
      <c r="D885" t="s">
        <v>122</v>
      </c>
      <c r="E885"/>
      <c r="F885"/>
      <c r="G885"/>
      <c r="H885"/>
      <c r="I885"/>
      <c r="J885">
        <v>26</v>
      </c>
    </row>
    <row r="886" spans="1:10" ht="15" x14ac:dyDescent="0.25">
      <c r="A886" t="s">
        <v>302</v>
      </c>
      <c r="B886" t="s">
        <v>484</v>
      </c>
      <c r="C886" t="s">
        <v>13</v>
      </c>
      <c r="D886" t="s">
        <v>122</v>
      </c>
      <c r="E886"/>
      <c r="F886"/>
      <c r="G886"/>
      <c r="H886"/>
      <c r="I886"/>
      <c r="J886">
        <v>27</v>
      </c>
    </row>
    <row r="887" spans="1:10" ht="15" x14ac:dyDescent="0.25">
      <c r="A887" t="s">
        <v>302</v>
      </c>
      <c r="B887" t="s">
        <v>485</v>
      </c>
      <c r="C887" t="s">
        <v>13</v>
      </c>
      <c r="D887" t="s">
        <v>122</v>
      </c>
      <c r="E887"/>
      <c r="F887"/>
      <c r="G887"/>
      <c r="H887"/>
      <c r="I887"/>
      <c r="J887">
        <v>28</v>
      </c>
    </row>
    <row r="888" spans="1:10" ht="15" x14ac:dyDescent="0.25">
      <c r="A888" t="s">
        <v>302</v>
      </c>
      <c r="B888" t="s">
        <v>486</v>
      </c>
      <c r="C888" t="s">
        <v>13</v>
      </c>
      <c r="D888" t="s">
        <v>122</v>
      </c>
      <c r="E888"/>
      <c r="F888"/>
      <c r="G888"/>
      <c r="H888"/>
      <c r="I888"/>
      <c r="J888">
        <v>29</v>
      </c>
    </row>
    <row r="889" spans="1:10" ht="15" x14ac:dyDescent="0.25">
      <c r="A889" t="s">
        <v>302</v>
      </c>
      <c r="B889" t="s">
        <v>487</v>
      </c>
      <c r="C889" t="s">
        <v>13</v>
      </c>
      <c r="D889" t="s">
        <v>122</v>
      </c>
      <c r="E889"/>
      <c r="F889"/>
      <c r="G889"/>
      <c r="H889"/>
      <c r="I889"/>
      <c r="J889">
        <v>30</v>
      </c>
    </row>
    <row r="890" spans="1:10" ht="15" x14ac:dyDescent="0.25">
      <c r="A890" t="s">
        <v>302</v>
      </c>
      <c r="B890" t="s">
        <v>488</v>
      </c>
      <c r="C890" t="s">
        <v>13</v>
      </c>
      <c r="D890" t="s">
        <v>122</v>
      </c>
      <c r="E890"/>
      <c r="F890"/>
      <c r="G890"/>
      <c r="H890"/>
      <c r="I890"/>
      <c r="J890">
        <v>31</v>
      </c>
    </row>
    <row r="891" spans="1:10" ht="15" x14ac:dyDescent="0.25">
      <c r="A891" t="s">
        <v>302</v>
      </c>
      <c r="B891" t="s">
        <v>489</v>
      </c>
      <c r="C891" t="s">
        <v>13</v>
      </c>
      <c r="D891" t="s">
        <v>122</v>
      </c>
      <c r="E891"/>
      <c r="F891"/>
      <c r="G891"/>
      <c r="H891"/>
      <c r="I891"/>
      <c r="J891">
        <v>32</v>
      </c>
    </row>
    <row r="892" spans="1:10" ht="15" x14ac:dyDescent="0.25">
      <c r="A892" t="s">
        <v>302</v>
      </c>
      <c r="B892" t="s">
        <v>490</v>
      </c>
      <c r="C892" t="s">
        <v>13</v>
      </c>
      <c r="D892" t="s">
        <v>122</v>
      </c>
      <c r="E892"/>
      <c r="F892"/>
      <c r="G892"/>
      <c r="H892"/>
      <c r="I892"/>
      <c r="J892">
        <v>33</v>
      </c>
    </row>
    <row r="893" spans="1:10" ht="15" x14ac:dyDescent="0.25">
      <c r="A893" t="s">
        <v>302</v>
      </c>
      <c r="B893" t="s">
        <v>491</v>
      </c>
      <c r="C893" t="s">
        <v>13</v>
      </c>
      <c r="D893" t="s">
        <v>122</v>
      </c>
      <c r="E893">
        <v>1</v>
      </c>
      <c r="F893"/>
      <c r="G893"/>
      <c r="H893">
        <v>1</v>
      </c>
      <c r="I893"/>
      <c r="J893">
        <v>34</v>
      </c>
    </row>
    <row r="894" spans="1:10" ht="15" x14ac:dyDescent="0.25">
      <c r="A894" t="s">
        <v>302</v>
      </c>
      <c r="B894" t="s">
        <v>492</v>
      </c>
      <c r="C894" t="s">
        <v>13</v>
      </c>
      <c r="D894" t="s">
        <v>122</v>
      </c>
      <c r="E894">
        <v>1</v>
      </c>
      <c r="F894"/>
      <c r="G894"/>
      <c r="H894">
        <v>1</v>
      </c>
      <c r="I894"/>
      <c r="J894">
        <v>35</v>
      </c>
    </row>
    <row r="895" spans="1:10" ht="15" x14ac:dyDescent="0.25">
      <c r="A895" t="s">
        <v>302</v>
      </c>
      <c r="B895" t="s">
        <v>178</v>
      </c>
      <c r="C895" t="s">
        <v>13</v>
      </c>
      <c r="D895" t="s">
        <v>122</v>
      </c>
      <c r="E895">
        <v>4974</v>
      </c>
      <c r="F895"/>
      <c r="G895"/>
      <c r="H895">
        <v>4974</v>
      </c>
      <c r="I895"/>
      <c r="J895">
        <v>36</v>
      </c>
    </row>
    <row r="896" spans="1:10" ht="15" x14ac:dyDescent="0.25">
      <c r="A896" t="s">
        <v>302</v>
      </c>
      <c r="B896" t="s">
        <v>493</v>
      </c>
      <c r="C896" t="s">
        <v>13</v>
      </c>
      <c r="D896" t="s">
        <v>122</v>
      </c>
      <c r="E896"/>
      <c r="F896"/>
      <c r="G896">
        <v>1</v>
      </c>
      <c r="H896"/>
      <c r="I896"/>
      <c r="J896">
        <v>39</v>
      </c>
    </row>
    <row r="897" spans="1:10" ht="15" x14ac:dyDescent="0.25">
      <c r="A897" t="s">
        <v>302</v>
      </c>
      <c r="B897" t="s">
        <v>494</v>
      </c>
      <c r="C897" t="s">
        <v>13</v>
      </c>
      <c r="D897" t="s">
        <v>122</v>
      </c>
      <c r="E897"/>
      <c r="F897"/>
      <c r="G897">
        <v>1</v>
      </c>
      <c r="H897">
        <v>1</v>
      </c>
      <c r="I897"/>
      <c r="J897">
        <v>40</v>
      </c>
    </row>
    <row r="898" spans="1:10" ht="15" x14ac:dyDescent="0.25">
      <c r="A898" t="s">
        <v>302</v>
      </c>
      <c r="B898" t="s">
        <v>495</v>
      </c>
      <c r="C898" t="s">
        <v>13</v>
      </c>
      <c r="D898" t="s">
        <v>122</v>
      </c>
      <c r="E898"/>
      <c r="F898"/>
      <c r="G898">
        <v>1</v>
      </c>
      <c r="H898">
        <v>1</v>
      </c>
      <c r="I898"/>
      <c r="J898">
        <v>41</v>
      </c>
    </row>
    <row r="899" spans="1:10" ht="15" x14ac:dyDescent="0.25">
      <c r="A899" t="s">
        <v>297</v>
      </c>
      <c r="B899" t="s">
        <v>458</v>
      </c>
      <c r="C899" t="s">
        <v>13</v>
      </c>
      <c r="D899" t="s">
        <v>123</v>
      </c>
      <c r="E899">
        <v>1</v>
      </c>
      <c r="F899">
        <v>64</v>
      </c>
      <c r="G899">
        <v>16</v>
      </c>
      <c r="H899">
        <v>81</v>
      </c>
      <c r="I899">
        <v>44</v>
      </c>
      <c r="J899">
        <v>1</v>
      </c>
    </row>
    <row r="900" spans="1:10" ht="15" x14ac:dyDescent="0.25">
      <c r="A900" t="s">
        <v>297</v>
      </c>
      <c r="B900" t="s">
        <v>459</v>
      </c>
      <c r="C900" t="s">
        <v>13</v>
      </c>
      <c r="D900" t="s">
        <v>123</v>
      </c>
      <c r="E900">
        <v>2</v>
      </c>
      <c r="F900">
        <v>83</v>
      </c>
      <c r="G900">
        <v>29</v>
      </c>
      <c r="H900">
        <v>114</v>
      </c>
      <c r="I900">
        <v>141</v>
      </c>
      <c r="J900">
        <v>2</v>
      </c>
    </row>
    <row r="901" spans="1:10" ht="15" x14ac:dyDescent="0.25">
      <c r="A901" t="s">
        <v>297</v>
      </c>
      <c r="B901" t="s">
        <v>460</v>
      </c>
      <c r="C901" t="s">
        <v>13</v>
      </c>
      <c r="D901" t="s">
        <v>123</v>
      </c>
      <c r="E901"/>
      <c r="F901">
        <v>26</v>
      </c>
      <c r="G901"/>
      <c r="H901"/>
      <c r="I901">
        <v>1</v>
      </c>
      <c r="J901">
        <v>3</v>
      </c>
    </row>
    <row r="902" spans="1:10" ht="15" x14ac:dyDescent="0.25">
      <c r="A902" t="s">
        <v>297</v>
      </c>
      <c r="B902" t="s">
        <v>461</v>
      </c>
      <c r="C902" t="s">
        <v>13</v>
      </c>
      <c r="D902" t="s">
        <v>123</v>
      </c>
      <c r="E902">
        <v>1</v>
      </c>
      <c r="F902">
        <v>39</v>
      </c>
      <c r="G902">
        <v>14</v>
      </c>
      <c r="H902">
        <v>54</v>
      </c>
      <c r="I902">
        <v>82</v>
      </c>
      <c r="J902">
        <v>4</v>
      </c>
    </row>
    <row r="903" spans="1:10" ht="15" x14ac:dyDescent="0.25">
      <c r="A903" t="s">
        <v>297</v>
      </c>
      <c r="B903" t="s">
        <v>462</v>
      </c>
      <c r="C903" t="s">
        <v>13</v>
      </c>
      <c r="D903" t="s">
        <v>123</v>
      </c>
      <c r="E903">
        <v>1</v>
      </c>
      <c r="F903">
        <v>44</v>
      </c>
      <c r="G903">
        <v>15</v>
      </c>
      <c r="H903">
        <v>60</v>
      </c>
      <c r="I903">
        <v>59</v>
      </c>
      <c r="J903">
        <v>5</v>
      </c>
    </row>
    <row r="904" spans="1:10" ht="15" x14ac:dyDescent="0.25">
      <c r="A904" t="s">
        <v>297</v>
      </c>
      <c r="B904" t="s">
        <v>463</v>
      </c>
      <c r="C904" t="s">
        <v>13</v>
      </c>
      <c r="D904" t="s">
        <v>123</v>
      </c>
      <c r="E904"/>
      <c r="F904">
        <v>1</v>
      </c>
      <c r="G904"/>
      <c r="H904">
        <v>1</v>
      </c>
      <c r="I904">
        <v>3</v>
      </c>
      <c r="J904">
        <v>6</v>
      </c>
    </row>
    <row r="905" spans="1:10" ht="15" x14ac:dyDescent="0.25">
      <c r="A905" t="s">
        <v>297</v>
      </c>
      <c r="B905" t="s">
        <v>464</v>
      </c>
      <c r="C905" t="s">
        <v>13</v>
      </c>
      <c r="D905" t="s">
        <v>123</v>
      </c>
      <c r="E905"/>
      <c r="F905">
        <v>1</v>
      </c>
      <c r="G905"/>
      <c r="H905">
        <v>1</v>
      </c>
      <c r="I905">
        <v>1</v>
      </c>
      <c r="J905">
        <v>7</v>
      </c>
    </row>
    <row r="906" spans="1:10" ht="15" x14ac:dyDescent="0.25">
      <c r="A906" t="s">
        <v>297</v>
      </c>
      <c r="B906" t="s">
        <v>465</v>
      </c>
      <c r="C906" t="s">
        <v>13</v>
      </c>
      <c r="D906" t="s">
        <v>123</v>
      </c>
      <c r="E906"/>
      <c r="F906">
        <v>1</v>
      </c>
      <c r="G906"/>
      <c r="H906">
        <v>1</v>
      </c>
      <c r="I906">
        <v>2</v>
      </c>
      <c r="J906">
        <v>8</v>
      </c>
    </row>
    <row r="907" spans="1:10" ht="15" x14ac:dyDescent="0.25">
      <c r="A907" t="s">
        <v>297</v>
      </c>
      <c r="B907" t="s">
        <v>466</v>
      </c>
      <c r="C907" t="s">
        <v>13</v>
      </c>
      <c r="D907" t="s">
        <v>123</v>
      </c>
      <c r="E907"/>
      <c r="F907">
        <v>3</v>
      </c>
      <c r="G907"/>
      <c r="H907">
        <v>3</v>
      </c>
      <c r="I907">
        <v>6</v>
      </c>
      <c r="J907">
        <v>9</v>
      </c>
    </row>
    <row r="908" spans="1:10" ht="15" x14ac:dyDescent="0.25">
      <c r="A908" t="s">
        <v>297</v>
      </c>
      <c r="B908" t="s">
        <v>467</v>
      </c>
      <c r="C908" t="s">
        <v>13</v>
      </c>
      <c r="D908" t="s">
        <v>123</v>
      </c>
      <c r="E908"/>
      <c r="F908"/>
      <c r="G908"/>
      <c r="H908"/>
      <c r="I908"/>
      <c r="J908">
        <v>10</v>
      </c>
    </row>
    <row r="909" spans="1:10" ht="15" x14ac:dyDescent="0.25">
      <c r="A909" t="s">
        <v>297</v>
      </c>
      <c r="B909" t="s">
        <v>468</v>
      </c>
      <c r="C909" t="s">
        <v>13</v>
      </c>
      <c r="D909" t="s">
        <v>123</v>
      </c>
      <c r="E909">
        <v>2</v>
      </c>
      <c r="F909">
        <v>78</v>
      </c>
      <c r="G909">
        <v>28</v>
      </c>
      <c r="H909">
        <v>108</v>
      </c>
      <c r="I909">
        <v>129</v>
      </c>
      <c r="J909">
        <v>11</v>
      </c>
    </row>
    <row r="910" spans="1:10" ht="15" x14ac:dyDescent="0.25">
      <c r="A910" t="s">
        <v>297</v>
      </c>
      <c r="B910" t="s">
        <v>469</v>
      </c>
      <c r="C910" t="s">
        <v>13</v>
      </c>
      <c r="D910" t="s">
        <v>123</v>
      </c>
      <c r="E910"/>
      <c r="F910">
        <v>1</v>
      </c>
      <c r="G910"/>
      <c r="H910">
        <v>1</v>
      </c>
      <c r="I910">
        <v>2</v>
      </c>
      <c r="J910">
        <v>12</v>
      </c>
    </row>
    <row r="911" spans="1:10" ht="15" x14ac:dyDescent="0.25">
      <c r="A911" t="s">
        <v>297</v>
      </c>
      <c r="B911" t="s">
        <v>470</v>
      </c>
      <c r="C911" t="s">
        <v>13</v>
      </c>
      <c r="D911" t="s">
        <v>123</v>
      </c>
      <c r="E911"/>
      <c r="F911">
        <v>4</v>
      </c>
      <c r="G911">
        <v>3</v>
      </c>
      <c r="H911">
        <v>7</v>
      </c>
      <c r="I911">
        <v>10</v>
      </c>
      <c r="J911">
        <v>13</v>
      </c>
    </row>
    <row r="912" spans="1:10" ht="15" x14ac:dyDescent="0.25">
      <c r="A912" t="s">
        <v>297</v>
      </c>
      <c r="B912" t="s">
        <v>471</v>
      </c>
      <c r="C912" t="s">
        <v>13</v>
      </c>
      <c r="D912" t="s">
        <v>123</v>
      </c>
      <c r="E912"/>
      <c r="F912">
        <v>8</v>
      </c>
      <c r="G912">
        <v>2</v>
      </c>
      <c r="H912">
        <v>10</v>
      </c>
      <c r="I912">
        <v>14</v>
      </c>
      <c r="J912">
        <v>14</v>
      </c>
    </row>
    <row r="913" spans="1:10" ht="15" x14ac:dyDescent="0.25">
      <c r="A913" t="s">
        <v>297</v>
      </c>
      <c r="B913" t="s">
        <v>472</v>
      </c>
      <c r="C913" t="s">
        <v>13</v>
      </c>
      <c r="D913" t="s">
        <v>123</v>
      </c>
      <c r="E913"/>
      <c r="F913"/>
      <c r="G913"/>
      <c r="H913"/>
      <c r="I913"/>
      <c r="J913">
        <v>15</v>
      </c>
    </row>
    <row r="914" spans="1:10" ht="15" x14ac:dyDescent="0.25">
      <c r="A914" t="s">
        <v>297</v>
      </c>
      <c r="B914" t="s">
        <v>473</v>
      </c>
      <c r="C914" t="s">
        <v>13</v>
      </c>
      <c r="D914" t="s">
        <v>123</v>
      </c>
      <c r="E914">
        <v>2</v>
      </c>
      <c r="F914">
        <v>71</v>
      </c>
      <c r="G914">
        <v>17</v>
      </c>
      <c r="H914">
        <v>90</v>
      </c>
      <c r="I914">
        <v>115</v>
      </c>
      <c r="J914">
        <v>16</v>
      </c>
    </row>
    <row r="915" spans="1:10" ht="15" x14ac:dyDescent="0.25">
      <c r="A915" t="s">
        <v>297</v>
      </c>
      <c r="B915" t="s">
        <v>474</v>
      </c>
      <c r="C915" t="s">
        <v>13</v>
      </c>
      <c r="D915" t="s">
        <v>123</v>
      </c>
      <c r="E915"/>
      <c r="F915">
        <v>40</v>
      </c>
      <c r="G915">
        <v>8</v>
      </c>
      <c r="H915">
        <v>48</v>
      </c>
      <c r="I915">
        <v>77</v>
      </c>
      <c r="J915">
        <v>17</v>
      </c>
    </row>
    <row r="916" spans="1:10" ht="15" x14ac:dyDescent="0.25">
      <c r="A916" t="s">
        <v>297</v>
      </c>
      <c r="B916" t="s">
        <v>475</v>
      </c>
      <c r="C916" t="s">
        <v>13</v>
      </c>
      <c r="D916" t="s">
        <v>123</v>
      </c>
      <c r="E916"/>
      <c r="F916">
        <v>9</v>
      </c>
      <c r="G916">
        <v>2</v>
      </c>
      <c r="H916">
        <v>11</v>
      </c>
      <c r="I916">
        <v>9</v>
      </c>
      <c r="J916">
        <v>18</v>
      </c>
    </row>
    <row r="917" spans="1:10" ht="15" x14ac:dyDescent="0.25">
      <c r="A917" t="s">
        <v>297</v>
      </c>
      <c r="B917" t="s">
        <v>476</v>
      </c>
      <c r="C917" t="s">
        <v>13</v>
      </c>
      <c r="D917" t="s">
        <v>123</v>
      </c>
      <c r="E917">
        <v>1</v>
      </c>
      <c r="F917">
        <v>7</v>
      </c>
      <c r="G917">
        <v>13</v>
      </c>
      <c r="H917">
        <v>21</v>
      </c>
      <c r="I917">
        <v>17</v>
      </c>
      <c r="J917">
        <v>19</v>
      </c>
    </row>
    <row r="918" spans="1:10" ht="15" x14ac:dyDescent="0.25">
      <c r="A918" t="s">
        <v>297</v>
      </c>
      <c r="B918" t="s">
        <v>477</v>
      </c>
      <c r="C918" t="s">
        <v>13</v>
      </c>
      <c r="D918" t="s">
        <v>123</v>
      </c>
      <c r="E918">
        <v>1</v>
      </c>
      <c r="F918">
        <v>8</v>
      </c>
      <c r="G918">
        <v>5</v>
      </c>
      <c r="H918">
        <v>14</v>
      </c>
      <c r="I918">
        <v>14</v>
      </c>
      <c r="J918">
        <v>20</v>
      </c>
    </row>
    <row r="919" spans="1:10" ht="15" x14ac:dyDescent="0.25">
      <c r="A919" t="s">
        <v>297</v>
      </c>
      <c r="B919" t="s">
        <v>478</v>
      </c>
      <c r="C919" t="s">
        <v>13</v>
      </c>
      <c r="D919" t="s">
        <v>123</v>
      </c>
      <c r="E919"/>
      <c r="F919">
        <v>7</v>
      </c>
      <c r="G919">
        <v>1</v>
      </c>
      <c r="H919">
        <v>8</v>
      </c>
      <c r="I919">
        <v>9</v>
      </c>
      <c r="J919">
        <v>21</v>
      </c>
    </row>
    <row r="920" spans="1:10" ht="15" x14ac:dyDescent="0.25">
      <c r="A920" t="s">
        <v>297</v>
      </c>
      <c r="B920" t="s">
        <v>479</v>
      </c>
      <c r="C920" t="s">
        <v>13</v>
      </c>
      <c r="D920" t="s">
        <v>123</v>
      </c>
      <c r="E920"/>
      <c r="F920">
        <v>2</v>
      </c>
      <c r="G920"/>
      <c r="H920">
        <v>2</v>
      </c>
      <c r="I920">
        <v>4</v>
      </c>
      <c r="J920">
        <v>22</v>
      </c>
    </row>
    <row r="921" spans="1:10" ht="15" x14ac:dyDescent="0.25">
      <c r="A921" t="s">
        <v>297</v>
      </c>
      <c r="B921" t="s">
        <v>480</v>
      </c>
      <c r="C921" t="s">
        <v>13</v>
      </c>
      <c r="D921" t="s">
        <v>123</v>
      </c>
      <c r="E921"/>
      <c r="F921"/>
      <c r="G921"/>
      <c r="H921"/>
      <c r="I921">
        <v>1</v>
      </c>
      <c r="J921">
        <v>23</v>
      </c>
    </row>
    <row r="922" spans="1:10" ht="15" x14ac:dyDescent="0.25">
      <c r="A922" t="s">
        <v>297</v>
      </c>
      <c r="B922" t="s">
        <v>481</v>
      </c>
      <c r="C922" t="s">
        <v>13</v>
      </c>
      <c r="D922" t="s">
        <v>123</v>
      </c>
      <c r="E922">
        <v>1</v>
      </c>
      <c r="F922">
        <v>42</v>
      </c>
      <c r="G922">
        <v>10</v>
      </c>
      <c r="H922">
        <v>53</v>
      </c>
      <c r="I922">
        <v>53</v>
      </c>
      <c r="J922">
        <v>24</v>
      </c>
    </row>
    <row r="923" spans="1:10" ht="15" x14ac:dyDescent="0.25">
      <c r="A923" t="s">
        <v>297</v>
      </c>
      <c r="B923" t="s">
        <v>482</v>
      </c>
      <c r="C923" t="s">
        <v>13</v>
      </c>
      <c r="D923" t="s">
        <v>123</v>
      </c>
      <c r="E923">
        <v>1</v>
      </c>
      <c r="F923">
        <v>16</v>
      </c>
      <c r="G923">
        <v>2</v>
      </c>
      <c r="H923">
        <v>19</v>
      </c>
      <c r="I923">
        <v>28</v>
      </c>
      <c r="J923">
        <v>25</v>
      </c>
    </row>
    <row r="924" spans="1:10" ht="15" x14ac:dyDescent="0.25">
      <c r="A924" t="s">
        <v>297</v>
      </c>
      <c r="B924" t="s">
        <v>483</v>
      </c>
      <c r="C924" t="s">
        <v>13</v>
      </c>
      <c r="D924" t="s">
        <v>123</v>
      </c>
      <c r="E924"/>
      <c r="F924">
        <v>14</v>
      </c>
      <c r="G924">
        <v>1</v>
      </c>
      <c r="H924">
        <v>15</v>
      </c>
      <c r="I924">
        <v>25</v>
      </c>
      <c r="J924">
        <v>26</v>
      </c>
    </row>
    <row r="925" spans="1:10" ht="15" x14ac:dyDescent="0.25">
      <c r="A925" t="s">
        <v>297</v>
      </c>
      <c r="B925" t="s">
        <v>484</v>
      </c>
      <c r="C925" t="s">
        <v>13</v>
      </c>
      <c r="D925" t="s">
        <v>123</v>
      </c>
      <c r="E925"/>
      <c r="F925">
        <v>1</v>
      </c>
      <c r="G925"/>
      <c r="H925">
        <v>1</v>
      </c>
      <c r="I925">
        <v>3</v>
      </c>
      <c r="J925">
        <v>27</v>
      </c>
    </row>
    <row r="926" spans="1:10" ht="15" x14ac:dyDescent="0.25">
      <c r="A926" t="s">
        <v>297</v>
      </c>
      <c r="B926" t="s">
        <v>485</v>
      </c>
      <c r="C926" t="s">
        <v>13</v>
      </c>
      <c r="D926" t="s">
        <v>123</v>
      </c>
      <c r="E926"/>
      <c r="F926"/>
      <c r="G926"/>
      <c r="H926"/>
      <c r="I926"/>
      <c r="J926">
        <v>28</v>
      </c>
    </row>
    <row r="927" spans="1:10" ht="15" x14ac:dyDescent="0.25">
      <c r="A927" t="s">
        <v>297</v>
      </c>
      <c r="B927" t="s">
        <v>486</v>
      </c>
      <c r="C927" t="s">
        <v>13</v>
      </c>
      <c r="D927" t="s">
        <v>123</v>
      </c>
      <c r="E927"/>
      <c r="F927">
        <v>20</v>
      </c>
      <c r="G927">
        <v>12</v>
      </c>
      <c r="H927">
        <v>32</v>
      </c>
      <c r="I927">
        <v>20</v>
      </c>
      <c r="J927">
        <v>29</v>
      </c>
    </row>
    <row r="928" spans="1:10" ht="15" x14ac:dyDescent="0.25">
      <c r="A928" t="s">
        <v>297</v>
      </c>
      <c r="B928" t="s">
        <v>487</v>
      </c>
      <c r="C928" t="s">
        <v>13</v>
      </c>
      <c r="D928" t="s">
        <v>123</v>
      </c>
      <c r="E928"/>
      <c r="F928"/>
      <c r="G928"/>
      <c r="H928"/>
      <c r="I928"/>
      <c r="J928">
        <v>30</v>
      </c>
    </row>
    <row r="929" spans="1:10" ht="15" x14ac:dyDescent="0.25">
      <c r="A929" t="s">
        <v>297</v>
      </c>
      <c r="B929" t="s">
        <v>488</v>
      </c>
      <c r="C929" t="s">
        <v>13</v>
      </c>
      <c r="D929" t="s">
        <v>123</v>
      </c>
      <c r="E929"/>
      <c r="F929"/>
      <c r="G929"/>
      <c r="H929"/>
      <c r="I929"/>
      <c r="J929">
        <v>31</v>
      </c>
    </row>
    <row r="930" spans="1:10" ht="15" x14ac:dyDescent="0.25">
      <c r="A930" t="s">
        <v>297</v>
      </c>
      <c r="B930" t="s">
        <v>489</v>
      </c>
      <c r="C930" t="s">
        <v>13</v>
      </c>
      <c r="D930" t="s">
        <v>123</v>
      </c>
      <c r="E930"/>
      <c r="F930">
        <v>9</v>
      </c>
      <c r="G930">
        <v>6</v>
      </c>
      <c r="H930">
        <v>15</v>
      </c>
      <c r="I930">
        <v>21</v>
      </c>
      <c r="J930">
        <v>32</v>
      </c>
    </row>
    <row r="931" spans="1:10" ht="15" x14ac:dyDescent="0.25">
      <c r="A931" t="s">
        <v>297</v>
      </c>
      <c r="B931" t="s">
        <v>490</v>
      </c>
      <c r="C931" t="s">
        <v>13</v>
      </c>
      <c r="D931" t="s">
        <v>123</v>
      </c>
      <c r="E931"/>
      <c r="F931">
        <v>8</v>
      </c>
      <c r="G931">
        <v>3</v>
      </c>
      <c r="H931">
        <v>11</v>
      </c>
      <c r="I931">
        <v>20</v>
      </c>
      <c r="J931">
        <v>33</v>
      </c>
    </row>
    <row r="932" spans="1:10" ht="15" x14ac:dyDescent="0.25">
      <c r="A932" t="s">
        <v>297</v>
      </c>
      <c r="B932" t="s">
        <v>491</v>
      </c>
      <c r="C932" t="s">
        <v>13</v>
      </c>
      <c r="D932" t="s">
        <v>123</v>
      </c>
      <c r="E932">
        <v>1</v>
      </c>
      <c r="F932">
        <v>0.53600000000000003</v>
      </c>
      <c r="G932">
        <v>0.81799999999999995</v>
      </c>
      <c r="H932">
        <v>0.67400000000000004</v>
      </c>
      <c r="I932">
        <v>0.68799999999999994</v>
      </c>
      <c r="J932">
        <v>34</v>
      </c>
    </row>
    <row r="933" spans="1:10" ht="15" x14ac:dyDescent="0.25">
      <c r="A933" t="s">
        <v>297</v>
      </c>
      <c r="B933" t="s">
        <v>492</v>
      </c>
      <c r="C933" t="s">
        <v>13</v>
      </c>
      <c r="D933" t="s">
        <v>123</v>
      </c>
      <c r="E933">
        <v>0.81299999999999994</v>
      </c>
      <c r="F933">
        <v>0.72699999999999998</v>
      </c>
      <c r="G933">
        <v>1</v>
      </c>
      <c r="H933">
        <v>0.83299999999999996</v>
      </c>
      <c r="I933">
        <v>0.82199999999999995</v>
      </c>
      <c r="J933">
        <v>35</v>
      </c>
    </row>
    <row r="934" spans="1:10" ht="15" x14ac:dyDescent="0.25">
      <c r="A934" t="s">
        <v>297</v>
      </c>
      <c r="B934" t="s">
        <v>178</v>
      </c>
      <c r="C934" t="s">
        <v>13</v>
      </c>
      <c r="D934" t="s">
        <v>123</v>
      </c>
      <c r="E934">
        <v>7078</v>
      </c>
      <c r="F934">
        <v>8383</v>
      </c>
      <c r="G934">
        <v>7782</v>
      </c>
      <c r="H934">
        <v>7782</v>
      </c>
      <c r="I934">
        <v>6551</v>
      </c>
      <c r="J934">
        <v>36</v>
      </c>
    </row>
    <row r="935" spans="1:10" ht="15" x14ac:dyDescent="0.25">
      <c r="A935" t="s">
        <v>297</v>
      </c>
      <c r="B935" t="s">
        <v>493</v>
      </c>
      <c r="C935" t="s">
        <v>13</v>
      </c>
      <c r="D935" t="s">
        <v>123</v>
      </c>
      <c r="E935"/>
      <c r="F935"/>
      <c r="G935">
        <v>1</v>
      </c>
      <c r="H935"/>
      <c r="I935"/>
      <c r="J935">
        <v>39</v>
      </c>
    </row>
    <row r="936" spans="1:10" ht="15" x14ac:dyDescent="0.25">
      <c r="A936" t="s">
        <v>297</v>
      </c>
      <c r="B936" t="s">
        <v>494</v>
      </c>
      <c r="C936" t="s">
        <v>13</v>
      </c>
      <c r="D936" t="s">
        <v>123</v>
      </c>
      <c r="E936"/>
      <c r="F936"/>
      <c r="G936">
        <v>1</v>
      </c>
      <c r="H936">
        <v>1</v>
      </c>
      <c r="I936">
        <v>1</v>
      </c>
      <c r="J936">
        <v>40</v>
      </c>
    </row>
    <row r="937" spans="1:10" ht="15" x14ac:dyDescent="0.25">
      <c r="A937" t="s">
        <v>297</v>
      </c>
      <c r="B937" t="s">
        <v>495</v>
      </c>
      <c r="C937" t="s">
        <v>13</v>
      </c>
      <c r="D937" t="s">
        <v>123</v>
      </c>
      <c r="E937"/>
      <c r="F937"/>
      <c r="G937">
        <v>1</v>
      </c>
      <c r="H937">
        <v>1</v>
      </c>
      <c r="I937">
        <v>1</v>
      </c>
      <c r="J937">
        <v>41</v>
      </c>
    </row>
    <row r="938" spans="1:10" ht="15" x14ac:dyDescent="0.25">
      <c r="A938" t="s">
        <v>296</v>
      </c>
      <c r="B938" t="s">
        <v>458</v>
      </c>
      <c r="C938" t="s">
        <v>13</v>
      </c>
      <c r="D938" t="s">
        <v>124</v>
      </c>
      <c r="E938">
        <v>59</v>
      </c>
      <c r="F938">
        <v>39</v>
      </c>
      <c r="G938">
        <v>3</v>
      </c>
      <c r="H938">
        <v>101</v>
      </c>
      <c r="I938">
        <v>163</v>
      </c>
      <c r="J938">
        <v>1</v>
      </c>
    </row>
    <row r="939" spans="1:10" ht="15" x14ac:dyDescent="0.25">
      <c r="A939" t="s">
        <v>296</v>
      </c>
      <c r="B939" t="s">
        <v>459</v>
      </c>
      <c r="C939" t="s">
        <v>13</v>
      </c>
      <c r="D939" t="s">
        <v>124</v>
      </c>
      <c r="E939">
        <v>136</v>
      </c>
      <c r="F939">
        <v>91</v>
      </c>
      <c r="G939">
        <v>20</v>
      </c>
      <c r="H939">
        <v>247</v>
      </c>
      <c r="I939">
        <v>173</v>
      </c>
      <c r="J939">
        <v>2</v>
      </c>
    </row>
    <row r="940" spans="1:10" ht="15" x14ac:dyDescent="0.25">
      <c r="A940" t="s">
        <v>296</v>
      </c>
      <c r="B940" t="s">
        <v>460</v>
      </c>
      <c r="C940" t="s">
        <v>13</v>
      </c>
      <c r="D940" t="s">
        <v>124</v>
      </c>
      <c r="E940">
        <v>58</v>
      </c>
      <c r="F940">
        <v>26</v>
      </c>
      <c r="G940">
        <v>2</v>
      </c>
      <c r="H940">
        <v>1</v>
      </c>
      <c r="I940">
        <v>1</v>
      </c>
      <c r="J940">
        <v>3</v>
      </c>
    </row>
    <row r="941" spans="1:10" ht="15" x14ac:dyDescent="0.25">
      <c r="A941" t="s">
        <v>296</v>
      </c>
      <c r="B941" t="s">
        <v>461</v>
      </c>
      <c r="C941" t="s">
        <v>13</v>
      </c>
      <c r="D941" t="s">
        <v>124</v>
      </c>
      <c r="E941">
        <v>83</v>
      </c>
      <c r="F941">
        <v>54</v>
      </c>
      <c r="G941">
        <v>10</v>
      </c>
      <c r="H941">
        <v>147</v>
      </c>
      <c r="I941">
        <v>102</v>
      </c>
      <c r="J941">
        <v>4</v>
      </c>
    </row>
    <row r="942" spans="1:10" ht="15" x14ac:dyDescent="0.25">
      <c r="A942" t="s">
        <v>296</v>
      </c>
      <c r="B942" t="s">
        <v>462</v>
      </c>
      <c r="C942" t="s">
        <v>13</v>
      </c>
      <c r="D942" t="s">
        <v>124</v>
      </c>
      <c r="E942">
        <v>51</v>
      </c>
      <c r="F942">
        <v>37</v>
      </c>
      <c r="G942">
        <v>10</v>
      </c>
      <c r="H942">
        <v>98</v>
      </c>
      <c r="I942">
        <v>69</v>
      </c>
      <c r="J942">
        <v>5</v>
      </c>
    </row>
    <row r="943" spans="1:10" ht="15" x14ac:dyDescent="0.25">
      <c r="A943" t="s">
        <v>296</v>
      </c>
      <c r="B943" t="s">
        <v>463</v>
      </c>
      <c r="C943" t="s">
        <v>13</v>
      </c>
      <c r="D943" t="s">
        <v>124</v>
      </c>
      <c r="E943">
        <v>2</v>
      </c>
      <c r="F943">
        <v>1</v>
      </c>
      <c r="G943"/>
      <c r="H943">
        <v>3</v>
      </c>
      <c r="I943"/>
      <c r="J943">
        <v>6</v>
      </c>
    </row>
    <row r="944" spans="1:10" ht="15" x14ac:dyDescent="0.25">
      <c r="A944" t="s">
        <v>296</v>
      </c>
      <c r="B944" t="s">
        <v>464</v>
      </c>
      <c r="C944" t="s">
        <v>13</v>
      </c>
      <c r="D944" t="s">
        <v>124</v>
      </c>
      <c r="E944">
        <v>1</v>
      </c>
      <c r="F944">
        <v>1</v>
      </c>
      <c r="G944"/>
      <c r="H944">
        <v>2</v>
      </c>
      <c r="I944">
        <v>1</v>
      </c>
      <c r="J944">
        <v>7</v>
      </c>
    </row>
    <row r="945" spans="1:10" ht="15" x14ac:dyDescent="0.25">
      <c r="A945" t="s">
        <v>296</v>
      </c>
      <c r="B945" t="s">
        <v>465</v>
      </c>
      <c r="C945" t="s">
        <v>13</v>
      </c>
      <c r="D945" t="s">
        <v>124</v>
      </c>
      <c r="E945">
        <v>1</v>
      </c>
      <c r="F945"/>
      <c r="G945"/>
      <c r="H945">
        <v>1</v>
      </c>
      <c r="I945"/>
      <c r="J945">
        <v>8</v>
      </c>
    </row>
    <row r="946" spans="1:10" ht="15" x14ac:dyDescent="0.25">
      <c r="A946" t="s">
        <v>296</v>
      </c>
      <c r="B946" t="s">
        <v>466</v>
      </c>
      <c r="C946" t="s">
        <v>13</v>
      </c>
      <c r="D946" t="s">
        <v>124</v>
      </c>
      <c r="E946">
        <v>2</v>
      </c>
      <c r="F946"/>
      <c r="G946"/>
      <c r="H946">
        <v>2</v>
      </c>
      <c r="I946">
        <v>3</v>
      </c>
      <c r="J946">
        <v>9</v>
      </c>
    </row>
    <row r="947" spans="1:10" ht="15" x14ac:dyDescent="0.25">
      <c r="A947" t="s">
        <v>296</v>
      </c>
      <c r="B947" t="s">
        <v>467</v>
      </c>
      <c r="C947" t="s">
        <v>13</v>
      </c>
      <c r="D947" t="s">
        <v>124</v>
      </c>
      <c r="E947"/>
      <c r="F947"/>
      <c r="G947"/>
      <c r="H947"/>
      <c r="I947"/>
      <c r="J947">
        <v>10</v>
      </c>
    </row>
    <row r="948" spans="1:10" ht="15" x14ac:dyDescent="0.25">
      <c r="A948" t="s">
        <v>296</v>
      </c>
      <c r="B948" t="s">
        <v>468</v>
      </c>
      <c r="C948" t="s">
        <v>13</v>
      </c>
      <c r="D948" t="s">
        <v>124</v>
      </c>
      <c r="E948">
        <v>128</v>
      </c>
      <c r="F948">
        <v>89</v>
      </c>
      <c r="G948">
        <v>18</v>
      </c>
      <c r="H948">
        <v>235</v>
      </c>
      <c r="I948">
        <v>163</v>
      </c>
      <c r="J948">
        <v>11</v>
      </c>
    </row>
    <row r="949" spans="1:10" ht="15" x14ac:dyDescent="0.25">
      <c r="A949" t="s">
        <v>296</v>
      </c>
      <c r="B949" t="s">
        <v>469</v>
      </c>
      <c r="C949" t="s">
        <v>13</v>
      </c>
      <c r="D949" t="s">
        <v>124</v>
      </c>
      <c r="E949">
        <v>1</v>
      </c>
      <c r="F949">
        <v>1</v>
      </c>
      <c r="G949"/>
      <c r="H949">
        <v>2</v>
      </c>
      <c r="I949">
        <v>1</v>
      </c>
      <c r="J949">
        <v>12</v>
      </c>
    </row>
    <row r="950" spans="1:10" ht="15" x14ac:dyDescent="0.25">
      <c r="A950" t="s">
        <v>296</v>
      </c>
      <c r="B950" t="s">
        <v>470</v>
      </c>
      <c r="C950" t="s">
        <v>13</v>
      </c>
      <c r="D950" t="s">
        <v>124</v>
      </c>
      <c r="E950">
        <v>3</v>
      </c>
      <c r="F950">
        <v>8</v>
      </c>
      <c r="G950">
        <v>2</v>
      </c>
      <c r="H950">
        <v>13</v>
      </c>
      <c r="I950">
        <v>12</v>
      </c>
      <c r="J950">
        <v>13</v>
      </c>
    </row>
    <row r="951" spans="1:10" ht="15" x14ac:dyDescent="0.25">
      <c r="A951" t="s">
        <v>296</v>
      </c>
      <c r="B951" t="s">
        <v>471</v>
      </c>
      <c r="C951" t="s">
        <v>13</v>
      </c>
      <c r="D951" t="s">
        <v>124</v>
      </c>
      <c r="E951">
        <v>4</v>
      </c>
      <c r="F951">
        <v>8</v>
      </c>
      <c r="G951">
        <v>3</v>
      </c>
      <c r="H951">
        <v>15</v>
      </c>
      <c r="I951">
        <v>11</v>
      </c>
      <c r="J951">
        <v>14</v>
      </c>
    </row>
    <row r="952" spans="1:10" ht="15" x14ac:dyDescent="0.25">
      <c r="A952" t="s">
        <v>296</v>
      </c>
      <c r="B952" t="s">
        <v>472</v>
      </c>
      <c r="C952" t="s">
        <v>13</v>
      </c>
      <c r="D952" t="s">
        <v>124</v>
      </c>
      <c r="E952"/>
      <c r="F952"/>
      <c r="G952"/>
      <c r="H952"/>
      <c r="I952"/>
      <c r="J952">
        <v>15</v>
      </c>
    </row>
    <row r="953" spans="1:10" ht="15" x14ac:dyDescent="0.25">
      <c r="A953" t="s">
        <v>296</v>
      </c>
      <c r="B953" t="s">
        <v>473</v>
      </c>
      <c r="C953" t="s">
        <v>13</v>
      </c>
      <c r="D953" t="s">
        <v>124</v>
      </c>
      <c r="E953">
        <v>129</v>
      </c>
      <c r="F953">
        <v>80</v>
      </c>
      <c r="G953">
        <v>10</v>
      </c>
      <c r="H953">
        <v>219</v>
      </c>
      <c r="I953">
        <v>147</v>
      </c>
      <c r="J953">
        <v>16</v>
      </c>
    </row>
    <row r="954" spans="1:10" ht="15" x14ac:dyDescent="0.25">
      <c r="A954" t="s">
        <v>296</v>
      </c>
      <c r="B954" t="s">
        <v>474</v>
      </c>
      <c r="C954" t="s">
        <v>13</v>
      </c>
      <c r="D954" t="s">
        <v>124</v>
      </c>
      <c r="E954">
        <v>114</v>
      </c>
      <c r="F954">
        <v>61</v>
      </c>
      <c r="G954">
        <v>12</v>
      </c>
      <c r="H954">
        <v>187</v>
      </c>
      <c r="I954">
        <v>129</v>
      </c>
      <c r="J954">
        <v>17</v>
      </c>
    </row>
    <row r="955" spans="1:10" ht="15" x14ac:dyDescent="0.25">
      <c r="A955" t="s">
        <v>296</v>
      </c>
      <c r="B955" t="s">
        <v>475</v>
      </c>
      <c r="C955" t="s">
        <v>13</v>
      </c>
      <c r="D955" t="s">
        <v>124</v>
      </c>
      <c r="E955"/>
      <c r="F955">
        <v>3</v>
      </c>
      <c r="G955">
        <v>1</v>
      </c>
      <c r="H955">
        <v>4</v>
      </c>
      <c r="I955">
        <v>7</v>
      </c>
      <c r="J955">
        <v>18</v>
      </c>
    </row>
    <row r="956" spans="1:10" ht="15" x14ac:dyDescent="0.25">
      <c r="A956" t="s">
        <v>296</v>
      </c>
      <c r="B956" t="s">
        <v>476</v>
      </c>
      <c r="C956" t="s">
        <v>13</v>
      </c>
      <c r="D956" t="s">
        <v>124</v>
      </c>
      <c r="E956">
        <v>2</v>
      </c>
      <c r="F956">
        <v>4</v>
      </c>
      <c r="G956"/>
      <c r="H956">
        <v>6</v>
      </c>
      <c r="I956">
        <v>5</v>
      </c>
      <c r="J956">
        <v>19</v>
      </c>
    </row>
    <row r="957" spans="1:10" ht="15" x14ac:dyDescent="0.25">
      <c r="A957" t="s">
        <v>296</v>
      </c>
      <c r="B957" t="s">
        <v>477</v>
      </c>
      <c r="C957" t="s">
        <v>13</v>
      </c>
      <c r="D957" t="s">
        <v>124</v>
      </c>
      <c r="E957">
        <v>6</v>
      </c>
      <c r="F957">
        <v>6</v>
      </c>
      <c r="G957">
        <v>2</v>
      </c>
      <c r="H957">
        <v>14</v>
      </c>
      <c r="I957">
        <v>11</v>
      </c>
      <c r="J957">
        <v>20</v>
      </c>
    </row>
    <row r="958" spans="1:10" ht="15" x14ac:dyDescent="0.25">
      <c r="A958" t="s">
        <v>296</v>
      </c>
      <c r="B958" t="s">
        <v>478</v>
      </c>
      <c r="C958" t="s">
        <v>13</v>
      </c>
      <c r="D958" t="s">
        <v>124</v>
      </c>
      <c r="E958">
        <v>6</v>
      </c>
      <c r="F958">
        <v>6</v>
      </c>
      <c r="G958">
        <v>4</v>
      </c>
      <c r="H958">
        <v>16</v>
      </c>
      <c r="I958">
        <v>16</v>
      </c>
      <c r="J958">
        <v>21</v>
      </c>
    </row>
    <row r="959" spans="1:10" ht="15" x14ac:dyDescent="0.25">
      <c r="A959" t="s">
        <v>296</v>
      </c>
      <c r="B959" t="s">
        <v>479</v>
      </c>
      <c r="C959" t="s">
        <v>13</v>
      </c>
      <c r="D959" t="s">
        <v>124</v>
      </c>
      <c r="E959">
        <v>3</v>
      </c>
      <c r="F959">
        <v>3</v>
      </c>
      <c r="G959"/>
      <c r="H959">
        <v>6</v>
      </c>
      <c r="I959">
        <v>1</v>
      </c>
      <c r="J959">
        <v>22</v>
      </c>
    </row>
    <row r="960" spans="1:10" ht="15" x14ac:dyDescent="0.25">
      <c r="A960" t="s">
        <v>296</v>
      </c>
      <c r="B960" t="s">
        <v>480</v>
      </c>
      <c r="C960" t="s">
        <v>13</v>
      </c>
      <c r="D960" t="s">
        <v>124</v>
      </c>
      <c r="E960"/>
      <c r="F960">
        <v>1</v>
      </c>
      <c r="G960"/>
      <c r="H960">
        <v>1</v>
      </c>
      <c r="I960"/>
      <c r="J960">
        <v>23</v>
      </c>
    </row>
    <row r="961" spans="1:10" ht="15" x14ac:dyDescent="0.25">
      <c r="A961" t="s">
        <v>296</v>
      </c>
      <c r="B961" t="s">
        <v>481</v>
      </c>
      <c r="C961" t="s">
        <v>13</v>
      </c>
      <c r="D961" t="s">
        <v>124</v>
      </c>
      <c r="E961">
        <v>127</v>
      </c>
      <c r="F961">
        <v>77</v>
      </c>
      <c r="G961">
        <v>8</v>
      </c>
      <c r="H961">
        <v>212</v>
      </c>
      <c r="I961">
        <v>139</v>
      </c>
      <c r="J961">
        <v>24</v>
      </c>
    </row>
    <row r="962" spans="1:10" ht="15" x14ac:dyDescent="0.25">
      <c r="A962" t="s">
        <v>296</v>
      </c>
      <c r="B962" t="s">
        <v>482</v>
      </c>
      <c r="C962" t="s">
        <v>13</v>
      </c>
      <c r="D962" t="s">
        <v>124</v>
      </c>
      <c r="E962">
        <v>52</v>
      </c>
      <c r="F962">
        <v>21</v>
      </c>
      <c r="G962">
        <v>3</v>
      </c>
      <c r="H962">
        <v>76</v>
      </c>
      <c r="I962">
        <v>66</v>
      </c>
      <c r="J962">
        <v>25</v>
      </c>
    </row>
    <row r="963" spans="1:10" ht="15" x14ac:dyDescent="0.25">
      <c r="A963" t="s">
        <v>296</v>
      </c>
      <c r="B963" t="s">
        <v>483</v>
      </c>
      <c r="C963" t="s">
        <v>13</v>
      </c>
      <c r="D963" t="s">
        <v>124</v>
      </c>
      <c r="E963"/>
      <c r="F963">
        <v>3</v>
      </c>
      <c r="G963"/>
      <c r="H963">
        <v>3</v>
      </c>
      <c r="I963">
        <v>5</v>
      </c>
      <c r="J963">
        <v>26</v>
      </c>
    </row>
    <row r="964" spans="1:10" ht="15" x14ac:dyDescent="0.25">
      <c r="A964" t="s">
        <v>296</v>
      </c>
      <c r="B964" t="s">
        <v>484</v>
      </c>
      <c r="C964" t="s">
        <v>13</v>
      </c>
      <c r="D964" t="s">
        <v>124</v>
      </c>
      <c r="E964">
        <v>2</v>
      </c>
      <c r="F964">
        <v>1</v>
      </c>
      <c r="G964"/>
      <c r="H964">
        <v>3</v>
      </c>
      <c r="I964">
        <v>4</v>
      </c>
      <c r="J964">
        <v>27</v>
      </c>
    </row>
    <row r="965" spans="1:10" ht="15" x14ac:dyDescent="0.25">
      <c r="A965" t="s">
        <v>296</v>
      </c>
      <c r="B965" t="s">
        <v>485</v>
      </c>
      <c r="C965" t="s">
        <v>13</v>
      </c>
      <c r="D965" t="s">
        <v>124</v>
      </c>
      <c r="E965"/>
      <c r="F965"/>
      <c r="G965"/>
      <c r="H965"/>
      <c r="I965"/>
      <c r="J965">
        <v>28</v>
      </c>
    </row>
    <row r="966" spans="1:10" ht="15" x14ac:dyDescent="0.25">
      <c r="A966" t="s">
        <v>296</v>
      </c>
      <c r="B966" t="s">
        <v>486</v>
      </c>
      <c r="C966" t="s">
        <v>13</v>
      </c>
      <c r="D966" t="s">
        <v>124</v>
      </c>
      <c r="E966">
        <v>5</v>
      </c>
      <c r="F966">
        <v>6</v>
      </c>
      <c r="G966">
        <v>1</v>
      </c>
      <c r="H966">
        <v>12</v>
      </c>
      <c r="I966">
        <v>6</v>
      </c>
      <c r="J966">
        <v>29</v>
      </c>
    </row>
    <row r="967" spans="1:10" ht="15" x14ac:dyDescent="0.25">
      <c r="A967" t="s">
        <v>296</v>
      </c>
      <c r="B967" t="s">
        <v>487</v>
      </c>
      <c r="C967" t="s">
        <v>13</v>
      </c>
      <c r="D967" t="s">
        <v>124</v>
      </c>
      <c r="E967"/>
      <c r="F967">
        <v>1</v>
      </c>
      <c r="G967"/>
      <c r="H967">
        <v>1</v>
      </c>
      <c r="I967">
        <v>1</v>
      </c>
      <c r="J967">
        <v>30</v>
      </c>
    </row>
    <row r="968" spans="1:10" ht="15" x14ac:dyDescent="0.25">
      <c r="A968" t="s">
        <v>296</v>
      </c>
      <c r="B968" t="s">
        <v>488</v>
      </c>
      <c r="C968" t="s">
        <v>13</v>
      </c>
      <c r="D968" t="s">
        <v>124</v>
      </c>
      <c r="E968"/>
      <c r="F968"/>
      <c r="G968"/>
      <c r="H968"/>
      <c r="I968"/>
      <c r="J968">
        <v>31</v>
      </c>
    </row>
    <row r="969" spans="1:10" ht="15" x14ac:dyDescent="0.25">
      <c r="A969" t="s">
        <v>296</v>
      </c>
      <c r="B969" t="s">
        <v>489</v>
      </c>
      <c r="C969" t="s">
        <v>13</v>
      </c>
      <c r="D969" t="s">
        <v>124</v>
      </c>
      <c r="E969">
        <v>4</v>
      </c>
      <c r="F969">
        <v>4</v>
      </c>
      <c r="G969">
        <v>3</v>
      </c>
      <c r="H969">
        <v>11</v>
      </c>
      <c r="I969">
        <v>7</v>
      </c>
      <c r="J969">
        <v>32</v>
      </c>
    </row>
    <row r="970" spans="1:10" ht="15" x14ac:dyDescent="0.25">
      <c r="A970" t="s">
        <v>296</v>
      </c>
      <c r="B970" t="s">
        <v>490</v>
      </c>
      <c r="C970" t="s">
        <v>13</v>
      </c>
      <c r="D970" t="s">
        <v>124</v>
      </c>
      <c r="E970"/>
      <c r="F970">
        <v>3</v>
      </c>
      <c r="G970">
        <v>2</v>
      </c>
      <c r="H970">
        <v>5</v>
      </c>
      <c r="I970">
        <v>2</v>
      </c>
      <c r="J970">
        <v>33</v>
      </c>
    </row>
    <row r="971" spans="1:10" ht="15" x14ac:dyDescent="0.25">
      <c r="A971" t="s">
        <v>296</v>
      </c>
      <c r="B971" t="s">
        <v>491</v>
      </c>
      <c r="C971" t="s">
        <v>13</v>
      </c>
      <c r="D971" t="s">
        <v>124</v>
      </c>
      <c r="E971">
        <v>0.629</v>
      </c>
      <c r="F971">
        <v>0.45</v>
      </c>
      <c r="G971">
        <v>1</v>
      </c>
      <c r="H971">
        <v>0.626</v>
      </c>
      <c r="I971">
        <v>0.79800000000000004</v>
      </c>
      <c r="J971">
        <v>34</v>
      </c>
    </row>
    <row r="972" spans="1:10" ht="15" x14ac:dyDescent="0.25">
      <c r="A972" t="s">
        <v>296</v>
      </c>
      <c r="B972" t="s">
        <v>492</v>
      </c>
      <c r="C972" t="s">
        <v>13</v>
      </c>
      <c r="D972" t="s">
        <v>124</v>
      </c>
      <c r="E972">
        <v>0.76300000000000001</v>
      </c>
      <c r="F972">
        <v>0.65200000000000002</v>
      </c>
      <c r="G972">
        <v>0.66700000000000004</v>
      </c>
      <c r="H972">
        <v>0.74399999999999999</v>
      </c>
      <c r="I972">
        <v>0.70399999999999996</v>
      </c>
      <c r="J972">
        <v>35</v>
      </c>
    </row>
    <row r="973" spans="1:10" ht="15" x14ac:dyDescent="0.25">
      <c r="A973" t="s">
        <v>296</v>
      </c>
      <c r="B973" t="s">
        <v>178</v>
      </c>
      <c r="C973" t="s">
        <v>13</v>
      </c>
      <c r="D973" t="s">
        <v>124</v>
      </c>
      <c r="E973">
        <v>7765</v>
      </c>
      <c r="F973">
        <v>9411</v>
      </c>
      <c r="G973">
        <v>10954</v>
      </c>
      <c r="H973">
        <v>8355</v>
      </c>
      <c r="I973">
        <v>8396</v>
      </c>
      <c r="J973">
        <v>36</v>
      </c>
    </row>
    <row r="974" spans="1:10" ht="15" x14ac:dyDescent="0.25">
      <c r="A974" t="s">
        <v>296</v>
      </c>
      <c r="B974" t="s">
        <v>493</v>
      </c>
      <c r="C974" t="s">
        <v>13</v>
      </c>
      <c r="D974" t="s">
        <v>124</v>
      </c>
      <c r="E974"/>
      <c r="F974"/>
      <c r="G974">
        <v>6</v>
      </c>
      <c r="H974"/>
      <c r="I974"/>
      <c r="J974">
        <v>39</v>
      </c>
    </row>
    <row r="975" spans="1:10" ht="15" x14ac:dyDescent="0.25">
      <c r="A975" t="s">
        <v>296</v>
      </c>
      <c r="B975" t="s">
        <v>494</v>
      </c>
      <c r="C975" t="s">
        <v>13</v>
      </c>
      <c r="D975" t="s">
        <v>124</v>
      </c>
      <c r="E975"/>
      <c r="F975"/>
      <c r="G975">
        <v>6</v>
      </c>
      <c r="H975">
        <v>1</v>
      </c>
      <c r="I975">
        <v>1</v>
      </c>
      <c r="J975">
        <v>40</v>
      </c>
    </row>
    <row r="976" spans="1:10" ht="15" x14ac:dyDescent="0.25">
      <c r="A976" t="s">
        <v>296</v>
      </c>
      <c r="B976" t="s">
        <v>495</v>
      </c>
      <c r="C976" t="s">
        <v>13</v>
      </c>
      <c r="D976" t="s">
        <v>124</v>
      </c>
      <c r="E976"/>
      <c r="F976"/>
      <c r="G976">
        <v>6</v>
      </c>
      <c r="H976">
        <v>1</v>
      </c>
      <c r="I976">
        <v>1</v>
      </c>
      <c r="J976">
        <v>41</v>
      </c>
    </row>
    <row r="977" spans="1:10" ht="15" x14ac:dyDescent="0.25">
      <c r="A977" t="s">
        <v>301</v>
      </c>
      <c r="B977" t="s">
        <v>458</v>
      </c>
      <c r="C977" t="s">
        <v>13</v>
      </c>
      <c r="D977" t="s">
        <v>125</v>
      </c>
      <c r="E977">
        <v>5</v>
      </c>
      <c r="F977">
        <v>30</v>
      </c>
      <c r="G977">
        <v>2</v>
      </c>
      <c r="H977">
        <v>37</v>
      </c>
      <c r="I977">
        <v>19</v>
      </c>
      <c r="J977">
        <v>1</v>
      </c>
    </row>
    <row r="978" spans="1:10" ht="15" x14ac:dyDescent="0.25">
      <c r="A978" t="s">
        <v>301</v>
      </c>
      <c r="B978" t="s">
        <v>459</v>
      </c>
      <c r="C978" t="s">
        <v>13</v>
      </c>
      <c r="D978" t="s">
        <v>125</v>
      </c>
      <c r="E978">
        <v>2</v>
      </c>
      <c r="F978">
        <v>20</v>
      </c>
      <c r="G978">
        <v>2</v>
      </c>
      <c r="H978">
        <v>24</v>
      </c>
      <c r="I978">
        <v>42</v>
      </c>
      <c r="J978">
        <v>2</v>
      </c>
    </row>
    <row r="979" spans="1:10" ht="15" x14ac:dyDescent="0.25">
      <c r="A979" t="s">
        <v>301</v>
      </c>
      <c r="B979" t="s">
        <v>460</v>
      </c>
      <c r="C979" t="s">
        <v>13</v>
      </c>
      <c r="D979" t="s">
        <v>125</v>
      </c>
      <c r="E979">
        <v>1</v>
      </c>
      <c r="F979">
        <v>13</v>
      </c>
      <c r="G979">
        <v>1</v>
      </c>
      <c r="H979">
        <v>4</v>
      </c>
      <c r="I979">
        <v>1</v>
      </c>
      <c r="J979">
        <v>3</v>
      </c>
    </row>
    <row r="980" spans="1:10" ht="15" x14ac:dyDescent="0.25">
      <c r="A980" t="s">
        <v>301</v>
      </c>
      <c r="B980" t="s">
        <v>461</v>
      </c>
      <c r="C980" t="s">
        <v>13</v>
      </c>
      <c r="D980" t="s">
        <v>125</v>
      </c>
      <c r="E980">
        <v>1</v>
      </c>
      <c r="F980">
        <v>11</v>
      </c>
      <c r="G980">
        <v>1</v>
      </c>
      <c r="H980">
        <v>13</v>
      </c>
      <c r="I980">
        <v>21</v>
      </c>
      <c r="J980">
        <v>4</v>
      </c>
    </row>
    <row r="981" spans="1:10" ht="15" x14ac:dyDescent="0.25">
      <c r="A981" t="s">
        <v>301</v>
      </c>
      <c r="B981" t="s">
        <v>462</v>
      </c>
      <c r="C981" t="s">
        <v>13</v>
      </c>
      <c r="D981" t="s">
        <v>125</v>
      </c>
      <c r="E981">
        <v>1</v>
      </c>
      <c r="F981">
        <v>9</v>
      </c>
      <c r="G981">
        <v>1</v>
      </c>
      <c r="H981">
        <v>11</v>
      </c>
      <c r="I981">
        <v>21</v>
      </c>
      <c r="J981">
        <v>5</v>
      </c>
    </row>
    <row r="982" spans="1:10" ht="15" x14ac:dyDescent="0.25">
      <c r="A982" t="s">
        <v>301</v>
      </c>
      <c r="B982" t="s">
        <v>463</v>
      </c>
      <c r="C982" t="s">
        <v>13</v>
      </c>
      <c r="D982" t="s">
        <v>125</v>
      </c>
      <c r="E982"/>
      <c r="F982"/>
      <c r="G982"/>
      <c r="H982"/>
      <c r="I982">
        <v>1</v>
      </c>
      <c r="J982">
        <v>6</v>
      </c>
    </row>
    <row r="983" spans="1:10" ht="15" x14ac:dyDescent="0.25">
      <c r="A983" t="s">
        <v>301</v>
      </c>
      <c r="B983" t="s">
        <v>464</v>
      </c>
      <c r="C983" t="s">
        <v>13</v>
      </c>
      <c r="D983" t="s">
        <v>125</v>
      </c>
      <c r="E983"/>
      <c r="F983"/>
      <c r="G983"/>
      <c r="H983"/>
      <c r="I983"/>
      <c r="J983">
        <v>7</v>
      </c>
    </row>
    <row r="984" spans="1:10" ht="15" x14ac:dyDescent="0.25">
      <c r="A984" t="s">
        <v>301</v>
      </c>
      <c r="B984" t="s">
        <v>465</v>
      </c>
      <c r="C984" t="s">
        <v>13</v>
      </c>
      <c r="D984" t="s">
        <v>125</v>
      </c>
      <c r="E984"/>
      <c r="F984"/>
      <c r="G984"/>
      <c r="H984"/>
      <c r="I984"/>
      <c r="J984">
        <v>8</v>
      </c>
    </row>
    <row r="985" spans="1:10" ht="15" x14ac:dyDescent="0.25">
      <c r="A985" t="s">
        <v>301</v>
      </c>
      <c r="B985" t="s">
        <v>466</v>
      </c>
      <c r="C985" t="s">
        <v>13</v>
      </c>
      <c r="D985" t="s">
        <v>125</v>
      </c>
      <c r="E985">
        <v>1</v>
      </c>
      <c r="F985">
        <v>1</v>
      </c>
      <c r="G985"/>
      <c r="H985">
        <v>2</v>
      </c>
      <c r="I985">
        <v>1</v>
      </c>
      <c r="J985">
        <v>9</v>
      </c>
    </row>
    <row r="986" spans="1:10" ht="15" x14ac:dyDescent="0.25">
      <c r="A986" t="s">
        <v>301</v>
      </c>
      <c r="B986" t="s">
        <v>467</v>
      </c>
      <c r="C986" t="s">
        <v>13</v>
      </c>
      <c r="D986" t="s">
        <v>125</v>
      </c>
      <c r="E986"/>
      <c r="F986"/>
      <c r="G986"/>
      <c r="H986"/>
      <c r="I986"/>
      <c r="J986">
        <v>10</v>
      </c>
    </row>
    <row r="987" spans="1:10" ht="15" x14ac:dyDescent="0.25">
      <c r="A987" t="s">
        <v>301</v>
      </c>
      <c r="B987" t="s">
        <v>468</v>
      </c>
      <c r="C987" t="s">
        <v>13</v>
      </c>
      <c r="D987" t="s">
        <v>125</v>
      </c>
      <c r="E987">
        <v>1</v>
      </c>
      <c r="F987">
        <v>18</v>
      </c>
      <c r="G987">
        <v>2</v>
      </c>
      <c r="H987">
        <v>21</v>
      </c>
      <c r="I987">
        <v>39</v>
      </c>
      <c r="J987">
        <v>11</v>
      </c>
    </row>
    <row r="988" spans="1:10" ht="15" x14ac:dyDescent="0.25">
      <c r="A988" t="s">
        <v>301</v>
      </c>
      <c r="B988" t="s">
        <v>469</v>
      </c>
      <c r="C988" t="s">
        <v>13</v>
      </c>
      <c r="D988" t="s">
        <v>125</v>
      </c>
      <c r="E988"/>
      <c r="F988"/>
      <c r="G988"/>
      <c r="H988"/>
      <c r="I988"/>
      <c r="J988">
        <v>12</v>
      </c>
    </row>
    <row r="989" spans="1:10" ht="15" x14ac:dyDescent="0.25">
      <c r="A989" t="s">
        <v>301</v>
      </c>
      <c r="B989" t="s">
        <v>470</v>
      </c>
      <c r="C989" t="s">
        <v>13</v>
      </c>
      <c r="D989" t="s">
        <v>125</v>
      </c>
      <c r="E989"/>
      <c r="F989">
        <v>2</v>
      </c>
      <c r="G989"/>
      <c r="H989">
        <v>2</v>
      </c>
      <c r="I989">
        <v>3</v>
      </c>
      <c r="J989">
        <v>13</v>
      </c>
    </row>
    <row r="990" spans="1:10" ht="15" x14ac:dyDescent="0.25">
      <c r="A990" t="s">
        <v>301</v>
      </c>
      <c r="B990" t="s">
        <v>471</v>
      </c>
      <c r="C990" t="s">
        <v>13</v>
      </c>
      <c r="D990" t="s">
        <v>125</v>
      </c>
      <c r="E990"/>
      <c r="F990">
        <v>1</v>
      </c>
      <c r="G990"/>
      <c r="H990">
        <v>1</v>
      </c>
      <c r="I990">
        <v>2</v>
      </c>
      <c r="J990">
        <v>14</v>
      </c>
    </row>
    <row r="991" spans="1:10" ht="15" x14ac:dyDescent="0.25">
      <c r="A991" t="s">
        <v>301</v>
      </c>
      <c r="B991" t="s">
        <v>472</v>
      </c>
      <c r="C991" t="s">
        <v>13</v>
      </c>
      <c r="D991" t="s">
        <v>125</v>
      </c>
      <c r="E991"/>
      <c r="F991"/>
      <c r="G991"/>
      <c r="H991"/>
      <c r="I991"/>
      <c r="J991">
        <v>15</v>
      </c>
    </row>
    <row r="992" spans="1:10" ht="15" x14ac:dyDescent="0.25">
      <c r="A992" t="s">
        <v>301</v>
      </c>
      <c r="B992" t="s">
        <v>473</v>
      </c>
      <c r="C992" t="s">
        <v>13</v>
      </c>
      <c r="D992" t="s">
        <v>125</v>
      </c>
      <c r="E992"/>
      <c r="F992">
        <v>17</v>
      </c>
      <c r="G992">
        <v>2</v>
      </c>
      <c r="H992">
        <v>19</v>
      </c>
      <c r="I992">
        <v>32</v>
      </c>
      <c r="J992">
        <v>16</v>
      </c>
    </row>
    <row r="993" spans="1:10" ht="15" x14ac:dyDescent="0.25">
      <c r="A993" t="s">
        <v>301</v>
      </c>
      <c r="B993" t="s">
        <v>474</v>
      </c>
      <c r="C993" t="s">
        <v>13</v>
      </c>
      <c r="D993" t="s">
        <v>125</v>
      </c>
      <c r="E993">
        <v>2</v>
      </c>
      <c r="F993">
        <v>8</v>
      </c>
      <c r="G993">
        <v>1</v>
      </c>
      <c r="H993">
        <v>11</v>
      </c>
      <c r="I993">
        <v>24</v>
      </c>
      <c r="J993">
        <v>17</v>
      </c>
    </row>
    <row r="994" spans="1:10" ht="15" x14ac:dyDescent="0.25">
      <c r="A994" t="s">
        <v>301</v>
      </c>
      <c r="B994" t="s">
        <v>475</v>
      </c>
      <c r="C994" t="s">
        <v>13</v>
      </c>
      <c r="D994" t="s">
        <v>125</v>
      </c>
      <c r="E994"/>
      <c r="F994"/>
      <c r="G994"/>
      <c r="H994"/>
      <c r="I994">
        <v>1</v>
      </c>
      <c r="J994">
        <v>18</v>
      </c>
    </row>
    <row r="995" spans="1:10" ht="15" x14ac:dyDescent="0.25">
      <c r="A995" t="s">
        <v>301</v>
      </c>
      <c r="B995" t="s">
        <v>476</v>
      </c>
      <c r="C995" t="s">
        <v>13</v>
      </c>
      <c r="D995" t="s">
        <v>125</v>
      </c>
      <c r="E995"/>
      <c r="F995">
        <v>2</v>
      </c>
      <c r="G995"/>
      <c r="H995">
        <v>2</v>
      </c>
      <c r="I995">
        <v>3</v>
      </c>
      <c r="J995">
        <v>19</v>
      </c>
    </row>
    <row r="996" spans="1:10" ht="15" x14ac:dyDescent="0.25">
      <c r="A996" t="s">
        <v>301</v>
      </c>
      <c r="B996" t="s">
        <v>477</v>
      </c>
      <c r="C996" t="s">
        <v>13</v>
      </c>
      <c r="D996" t="s">
        <v>125</v>
      </c>
      <c r="E996"/>
      <c r="F996">
        <v>5</v>
      </c>
      <c r="G996"/>
      <c r="H996">
        <v>5</v>
      </c>
      <c r="I996">
        <v>4</v>
      </c>
      <c r="J996">
        <v>20</v>
      </c>
    </row>
    <row r="997" spans="1:10" ht="15" x14ac:dyDescent="0.25">
      <c r="A997" t="s">
        <v>301</v>
      </c>
      <c r="B997" t="s">
        <v>478</v>
      </c>
      <c r="C997" t="s">
        <v>13</v>
      </c>
      <c r="D997" t="s">
        <v>125</v>
      </c>
      <c r="E997"/>
      <c r="F997">
        <v>3</v>
      </c>
      <c r="G997">
        <v>1</v>
      </c>
      <c r="H997">
        <v>4</v>
      </c>
      <c r="I997">
        <v>6</v>
      </c>
      <c r="J997">
        <v>21</v>
      </c>
    </row>
    <row r="998" spans="1:10" ht="15" x14ac:dyDescent="0.25">
      <c r="A998" t="s">
        <v>301</v>
      </c>
      <c r="B998" t="s">
        <v>479</v>
      </c>
      <c r="C998" t="s">
        <v>13</v>
      </c>
      <c r="D998" t="s">
        <v>125</v>
      </c>
      <c r="E998"/>
      <c r="F998">
        <v>1</v>
      </c>
      <c r="G998"/>
      <c r="H998">
        <v>1</v>
      </c>
      <c r="I998"/>
      <c r="J998">
        <v>22</v>
      </c>
    </row>
    <row r="999" spans="1:10" ht="15" x14ac:dyDescent="0.25">
      <c r="A999" t="s">
        <v>301</v>
      </c>
      <c r="B999" t="s">
        <v>480</v>
      </c>
      <c r="C999" t="s">
        <v>13</v>
      </c>
      <c r="D999" t="s">
        <v>125</v>
      </c>
      <c r="E999"/>
      <c r="F999"/>
      <c r="G999"/>
      <c r="H999"/>
      <c r="I999">
        <v>1</v>
      </c>
      <c r="J999">
        <v>23</v>
      </c>
    </row>
    <row r="1000" spans="1:10" ht="15" x14ac:dyDescent="0.25">
      <c r="A1000" t="s">
        <v>301</v>
      </c>
      <c r="B1000" t="s">
        <v>481</v>
      </c>
      <c r="C1000" t="s">
        <v>13</v>
      </c>
      <c r="D1000" t="s">
        <v>125</v>
      </c>
      <c r="E1000"/>
      <c r="F1000">
        <v>3</v>
      </c>
      <c r="G1000"/>
      <c r="H1000">
        <v>3</v>
      </c>
      <c r="I1000">
        <v>7</v>
      </c>
      <c r="J1000">
        <v>24</v>
      </c>
    </row>
    <row r="1001" spans="1:10" ht="15" x14ac:dyDescent="0.25">
      <c r="A1001" t="s">
        <v>301</v>
      </c>
      <c r="B1001" t="s">
        <v>482</v>
      </c>
      <c r="C1001" t="s">
        <v>13</v>
      </c>
      <c r="D1001" t="s">
        <v>125</v>
      </c>
      <c r="E1001">
        <v>1</v>
      </c>
      <c r="F1001">
        <v>9</v>
      </c>
      <c r="G1001"/>
      <c r="H1001">
        <v>10</v>
      </c>
      <c r="I1001">
        <v>14</v>
      </c>
      <c r="J1001">
        <v>25</v>
      </c>
    </row>
    <row r="1002" spans="1:10" ht="15" x14ac:dyDescent="0.25">
      <c r="A1002" t="s">
        <v>301</v>
      </c>
      <c r="B1002" t="s">
        <v>483</v>
      </c>
      <c r="C1002" t="s">
        <v>13</v>
      </c>
      <c r="D1002" t="s">
        <v>125</v>
      </c>
      <c r="E1002"/>
      <c r="F1002">
        <v>2</v>
      </c>
      <c r="G1002"/>
      <c r="H1002">
        <v>2</v>
      </c>
      <c r="I1002"/>
      <c r="J1002">
        <v>26</v>
      </c>
    </row>
    <row r="1003" spans="1:10" ht="15" x14ac:dyDescent="0.25">
      <c r="A1003" t="s">
        <v>301</v>
      </c>
      <c r="B1003" t="s">
        <v>484</v>
      </c>
      <c r="C1003" t="s">
        <v>13</v>
      </c>
      <c r="D1003" t="s">
        <v>125</v>
      </c>
      <c r="E1003"/>
      <c r="F1003"/>
      <c r="G1003"/>
      <c r="H1003"/>
      <c r="I1003"/>
      <c r="J1003">
        <v>27</v>
      </c>
    </row>
    <row r="1004" spans="1:10" ht="15" x14ac:dyDescent="0.25">
      <c r="A1004" t="s">
        <v>301</v>
      </c>
      <c r="B1004" t="s">
        <v>485</v>
      </c>
      <c r="C1004" t="s">
        <v>13</v>
      </c>
      <c r="D1004" t="s">
        <v>125</v>
      </c>
      <c r="E1004"/>
      <c r="F1004"/>
      <c r="G1004"/>
      <c r="H1004"/>
      <c r="I1004"/>
      <c r="J1004">
        <v>28</v>
      </c>
    </row>
    <row r="1005" spans="1:10" ht="15" x14ac:dyDescent="0.25">
      <c r="A1005" t="s">
        <v>301</v>
      </c>
      <c r="B1005" t="s">
        <v>486</v>
      </c>
      <c r="C1005" t="s">
        <v>13</v>
      </c>
      <c r="D1005" t="s">
        <v>125</v>
      </c>
      <c r="E1005"/>
      <c r="F1005">
        <v>1</v>
      </c>
      <c r="G1005"/>
      <c r="H1005">
        <v>1</v>
      </c>
      <c r="I1005">
        <v>2</v>
      </c>
      <c r="J1005">
        <v>29</v>
      </c>
    </row>
    <row r="1006" spans="1:10" ht="15" x14ac:dyDescent="0.25">
      <c r="A1006" t="s">
        <v>301</v>
      </c>
      <c r="B1006" t="s">
        <v>487</v>
      </c>
      <c r="C1006" t="s">
        <v>13</v>
      </c>
      <c r="D1006" t="s">
        <v>125</v>
      </c>
      <c r="E1006"/>
      <c r="F1006"/>
      <c r="G1006"/>
      <c r="H1006"/>
      <c r="I1006"/>
      <c r="J1006">
        <v>30</v>
      </c>
    </row>
    <row r="1007" spans="1:10" ht="15" x14ac:dyDescent="0.25">
      <c r="A1007" t="s">
        <v>301</v>
      </c>
      <c r="B1007" t="s">
        <v>488</v>
      </c>
      <c r="C1007" t="s">
        <v>13</v>
      </c>
      <c r="D1007" t="s">
        <v>125</v>
      </c>
      <c r="E1007"/>
      <c r="F1007"/>
      <c r="G1007"/>
      <c r="H1007"/>
      <c r="I1007"/>
      <c r="J1007">
        <v>31</v>
      </c>
    </row>
    <row r="1008" spans="1:10" ht="15" x14ac:dyDescent="0.25">
      <c r="A1008" t="s">
        <v>301</v>
      </c>
      <c r="B1008" t="s">
        <v>489</v>
      </c>
      <c r="C1008" t="s">
        <v>13</v>
      </c>
      <c r="D1008" t="s">
        <v>125</v>
      </c>
      <c r="E1008"/>
      <c r="F1008">
        <v>1</v>
      </c>
      <c r="G1008">
        <v>1</v>
      </c>
      <c r="H1008">
        <v>2</v>
      </c>
      <c r="I1008">
        <v>1</v>
      </c>
      <c r="J1008">
        <v>32</v>
      </c>
    </row>
    <row r="1009" spans="1:10" ht="15" x14ac:dyDescent="0.25">
      <c r="A1009" t="s">
        <v>301</v>
      </c>
      <c r="B1009" t="s">
        <v>490</v>
      </c>
      <c r="C1009" t="s">
        <v>13</v>
      </c>
      <c r="D1009" t="s">
        <v>125</v>
      </c>
      <c r="E1009"/>
      <c r="F1009"/>
      <c r="G1009"/>
      <c r="H1009"/>
      <c r="I1009">
        <v>1</v>
      </c>
      <c r="J1009">
        <v>33</v>
      </c>
    </row>
    <row r="1010" spans="1:10" ht="15" x14ac:dyDescent="0.25">
      <c r="A1010" t="s">
        <v>301</v>
      </c>
      <c r="B1010" t="s">
        <v>491</v>
      </c>
      <c r="C1010" t="s">
        <v>13</v>
      </c>
      <c r="D1010" t="s">
        <v>125</v>
      </c>
      <c r="E1010">
        <v>0.77400000000000002</v>
      </c>
      <c r="F1010">
        <v>0.72699999999999998</v>
      </c>
      <c r="G1010">
        <v>1</v>
      </c>
      <c r="H1010">
        <v>0.78700000000000003</v>
      </c>
      <c r="I1010">
        <v>0.85899999999999999</v>
      </c>
      <c r="J1010">
        <v>34</v>
      </c>
    </row>
    <row r="1011" spans="1:10" ht="15" x14ac:dyDescent="0.25">
      <c r="A1011" t="s">
        <v>301</v>
      </c>
      <c r="B1011" t="s">
        <v>492</v>
      </c>
      <c r="C1011" t="s">
        <v>13</v>
      </c>
      <c r="D1011" t="s">
        <v>125</v>
      </c>
      <c r="E1011">
        <v>0.77800000000000002</v>
      </c>
      <c r="F1011">
        <v>0.75</v>
      </c>
      <c r="G1011">
        <v>0.75</v>
      </c>
      <c r="H1011">
        <v>0.77</v>
      </c>
      <c r="I1011">
        <v>0.79</v>
      </c>
      <c r="J1011">
        <v>35</v>
      </c>
    </row>
    <row r="1012" spans="1:10" ht="15" x14ac:dyDescent="0.25">
      <c r="A1012" t="s">
        <v>301</v>
      </c>
      <c r="B1012" t="s">
        <v>178</v>
      </c>
      <c r="C1012" t="s">
        <v>13</v>
      </c>
      <c r="D1012" t="s">
        <v>125</v>
      </c>
      <c r="E1012">
        <v>8165</v>
      </c>
      <c r="F1012">
        <v>5507</v>
      </c>
      <c r="G1012">
        <v>10683</v>
      </c>
      <c r="H1012">
        <v>8777</v>
      </c>
      <c r="I1012">
        <v>8437</v>
      </c>
      <c r="J1012">
        <v>36</v>
      </c>
    </row>
    <row r="1013" spans="1:10" ht="15" x14ac:dyDescent="0.25">
      <c r="A1013" t="s">
        <v>301</v>
      </c>
      <c r="B1013" t="s">
        <v>493</v>
      </c>
      <c r="C1013" t="s">
        <v>13</v>
      </c>
      <c r="D1013" t="s">
        <v>125</v>
      </c>
      <c r="E1013"/>
      <c r="F1013"/>
      <c r="G1013">
        <v>1</v>
      </c>
      <c r="H1013"/>
      <c r="I1013"/>
      <c r="J1013">
        <v>39</v>
      </c>
    </row>
    <row r="1014" spans="1:10" ht="15" x14ac:dyDescent="0.25">
      <c r="A1014" t="s">
        <v>301</v>
      </c>
      <c r="B1014" t="s">
        <v>494</v>
      </c>
      <c r="C1014" t="s">
        <v>13</v>
      </c>
      <c r="D1014" t="s">
        <v>125</v>
      </c>
      <c r="E1014"/>
      <c r="F1014"/>
      <c r="G1014">
        <v>1</v>
      </c>
      <c r="H1014">
        <v>1</v>
      </c>
      <c r="I1014"/>
      <c r="J1014">
        <v>40</v>
      </c>
    </row>
    <row r="1015" spans="1:10" ht="15" x14ac:dyDescent="0.25">
      <c r="A1015" t="s">
        <v>301</v>
      </c>
      <c r="B1015" t="s">
        <v>495</v>
      </c>
      <c r="C1015" t="s">
        <v>13</v>
      </c>
      <c r="D1015" t="s">
        <v>125</v>
      </c>
      <c r="E1015"/>
      <c r="F1015"/>
      <c r="G1015">
        <v>1</v>
      </c>
      <c r="H1015">
        <v>1</v>
      </c>
      <c r="I1015"/>
      <c r="J1015">
        <v>41</v>
      </c>
    </row>
    <row r="1016" spans="1:10" ht="15" x14ac:dyDescent="0.25">
      <c r="A1016" t="s">
        <v>300</v>
      </c>
      <c r="B1016" t="s">
        <v>458</v>
      </c>
      <c r="C1016" t="s">
        <v>13</v>
      </c>
      <c r="D1016" t="s">
        <v>126</v>
      </c>
      <c r="E1016"/>
      <c r="F1016">
        <v>29</v>
      </c>
      <c r="G1016">
        <v>1</v>
      </c>
      <c r="H1016">
        <v>30</v>
      </c>
      <c r="I1016">
        <v>22</v>
      </c>
      <c r="J1016">
        <v>1</v>
      </c>
    </row>
    <row r="1017" spans="1:10" ht="15" x14ac:dyDescent="0.25">
      <c r="A1017" t="s">
        <v>300</v>
      </c>
      <c r="B1017" t="s">
        <v>459</v>
      </c>
      <c r="C1017" t="s">
        <v>13</v>
      </c>
      <c r="D1017" t="s">
        <v>126</v>
      </c>
      <c r="E1017">
        <v>1</v>
      </c>
      <c r="F1017">
        <v>38</v>
      </c>
      <c r="G1017">
        <v>13</v>
      </c>
      <c r="H1017">
        <v>53</v>
      </c>
      <c r="I1017">
        <v>60</v>
      </c>
      <c r="J1017">
        <v>2</v>
      </c>
    </row>
    <row r="1018" spans="1:10" ht="15" x14ac:dyDescent="0.25">
      <c r="A1018" t="s">
        <v>300</v>
      </c>
      <c r="B1018" t="s">
        <v>460</v>
      </c>
      <c r="C1018" t="s">
        <v>13</v>
      </c>
      <c r="D1018" t="s">
        <v>126</v>
      </c>
      <c r="E1018">
        <v>1</v>
      </c>
      <c r="F1018">
        <v>9</v>
      </c>
      <c r="G1018"/>
      <c r="H1018">
        <v>2</v>
      </c>
      <c r="I1018"/>
      <c r="J1018">
        <v>3</v>
      </c>
    </row>
    <row r="1019" spans="1:10" ht="15" x14ac:dyDescent="0.25">
      <c r="A1019" t="s">
        <v>300</v>
      </c>
      <c r="B1019" t="s">
        <v>461</v>
      </c>
      <c r="C1019" t="s">
        <v>13</v>
      </c>
      <c r="D1019" t="s">
        <v>126</v>
      </c>
      <c r="E1019">
        <v>1</v>
      </c>
      <c r="F1019">
        <v>19</v>
      </c>
      <c r="G1019">
        <v>4</v>
      </c>
      <c r="H1019">
        <v>25</v>
      </c>
      <c r="I1019">
        <v>30</v>
      </c>
      <c r="J1019">
        <v>4</v>
      </c>
    </row>
    <row r="1020" spans="1:10" ht="15" x14ac:dyDescent="0.25">
      <c r="A1020" t="s">
        <v>300</v>
      </c>
      <c r="B1020" t="s">
        <v>462</v>
      </c>
      <c r="C1020" t="s">
        <v>13</v>
      </c>
      <c r="D1020" t="s">
        <v>126</v>
      </c>
      <c r="E1020"/>
      <c r="F1020">
        <v>19</v>
      </c>
      <c r="G1020">
        <v>9</v>
      </c>
      <c r="H1020">
        <v>28</v>
      </c>
      <c r="I1020">
        <v>30</v>
      </c>
      <c r="J1020">
        <v>5</v>
      </c>
    </row>
    <row r="1021" spans="1:10" ht="15" x14ac:dyDescent="0.25">
      <c r="A1021" t="s">
        <v>300</v>
      </c>
      <c r="B1021" t="s">
        <v>463</v>
      </c>
      <c r="C1021" t="s">
        <v>13</v>
      </c>
      <c r="D1021" t="s">
        <v>126</v>
      </c>
      <c r="E1021">
        <v>1</v>
      </c>
      <c r="F1021">
        <v>1</v>
      </c>
      <c r="G1021">
        <v>2</v>
      </c>
      <c r="H1021">
        <v>4</v>
      </c>
      <c r="I1021">
        <v>3</v>
      </c>
      <c r="J1021">
        <v>6</v>
      </c>
    </row>
    <row r="1022" spans="1:10" ht="15" x14ac:dyDescent="0.25">
      <c r="A1022" t="s">
        <v>300</v>
      </c>
      <c r="B1022" t="s">
        <v>464</v>
      </c>
      <c r="C1022" t="s">
        <v>13</v>
      </c>
      <c r="D1022" t="s">
        <v>126</v>
      </c>
      <c r="E1022"/>
      <c r="F1022">
        <v>1</v>
      </c>
      <c r="G1022"/>
      <c r="H1022">
        <v>1</v>
      </c>
      <c r="I1022">
        <v>1</v>
      </c>
      <c r="J1022">
        <v>7</v>
      </c>
    </row>
    <row r="1023" spans="1:10" ht="15" x14ac:dyDescent="0.25">
      <c r="A1023" t="s">
        <v>300</v>
      </c>
      <c r="B1023" t="s">
        <v>465</v>
      </c>
      <c r="C1023" t="s">
        <v>13</v>
      </c>
      <c r="D1023" t="s">
        <v>126</v>
      </c>
      <c r="E1023"/>
      <c r="F1023"/>
      <c r="G1023"/>
      <c r="H1023"/>
      <c r="I1023"/>
      <c r="J1023">
        <v>8</v>
      </c>
    </row>
    <row r="1024" spans="1:10" ht="15" x14ac:dyDescent="0.25">
      <c r="A1024" t="s">
        <v>300</v>
      </c>
      <c r="B1024" t="s">
        <v>466</v>
      </c>
      <c r="C1024" t="s">
        <v>13</v>
      </c>
      <c r="D1024" t="s">
        <v>126</v>
      </c>
      <c r="E1024">
        <v>1</v>
      </c>
      <c r="F1024"/>
      <c r="G1024"/>
      <c r="H1024">
        <v>1</v>
      </c>
      <c r="I1024"/>
      <c r="J1024">
        <v>9</v>
      </c>
    </row>
    <row r="1025" spans="1:10" ht="15" x14ac:dyDescent="0.25">
      <c r="A1025" t="s">
        <v>300</v>
      </c>
      <c r="B1025" t="s">
        <v>467</v>
      </c>
      <c r="C1025" t="s">
        <v>13</v>
      </c>
      <c r="D1025" t="s">
        <v>126</v>
      </c>
      <c r="E1025"/>
      <c r="F1025"/>
      <c r="G1025"/>
      <c r="H1025"/>
      <c r="I1025"/>
      <c r="J1025">
        <v>10</v>
      </c>
    </row>
    <row r="1026" spans="1:10" ht="15" x14ac:dyDescent="0.25">
      <c r="A1026" t="s">
        <v>300</v>
      </c>
      <c r="B1026" t="s">
        <v>468</v>
      </c>
      <c r="C1026" t="s">
        <v>13</v>
      </c>
      <c r="D1026" t="s">
        <v>126</v>
      </c>
      <c r="E1026"/>
      <c r="F1026">
        <v>35</v>
      </c>
      <c r="G1026">
        <v>12</v>
      </c>
      <c r="H1026">
        <v>48</v>
      </c>
      <c r="I1026">
        <v>58</v>
      </c>
      <c r="J1026">
        <v>11</v>
      </c>
    </row>
    <row r="1027" spans="1:10" ht="15" x14ac:dyDescent="0.25">
      <c r="A1027" t="s">
        <v>300</v>
      </c>
      <c r="B1027" t="s">
        <v>469</v>
      </c>
      <c r="C1027" t="s">
        <v>13</v>
      </c>
      <c r="D1027" t="s">
        <v>126</v>
      </c>
      <c r="E1027"/>
      <c r="F1027"/>
      <c r="G1027"/>
      <c r="H1027"/>
      <c r="I1027">
        <v>1</v>
      </c>
      <c r="J1027">
        <v>12</v>
      </c>
    </row>
    <row r="1028" spans="1:10" ht="15" x14ac:dyDescent="0.25">
      <c r="A1028" t="s">
        <v>300</v>
      </c>
      <c r="B1028" t="s">
        <v>470</v>
      </c>
      <c r="C1028" t="s">
        <v>13</v>
      </c>
      <c r="D1028" t="s">
        <v>126</v>
      </c>
      <c r="E1028"/>
      <c r="F1028"/>
      <c r="G1028">
        <v>1</v>
      </c>
      <c r="H1028">
        <v>1</v>
      </c>
      <c r="I1028">
        <v>2</v>
      </c>
      <c r="J1028">
        <v>13</v>
      </c>
    </row>
    <row r="1029" spans="1:10" ht="15" x14ac:dyDescent="0.25">
      <c r="A1029" t="s">
        <v>300</v>
      </c>
      <c r="B1029" t="s">
        <v>471</v>
      </c>
      <c r="C1029" t="s">
        <v>13</v>
      </c>
      <c r="D1029" t="s">
        <v>126</v>
      </c>
      <c r="E1029"/>
      <c r="F1029">
        <v>4</v>
      </c>
      <c r="G1029">
        <v>1</v>
      </c>
      <c r="H1029">
        <v>5</v>
      </c>
      <c r="I1029">
        <v>5</v>
      </c>
      <c r="J1029">
        <v>14</v>
      </c>
    </row>
    <row r="1030" spans="1:10" ht="15" x14ac:dyDescent="0.25">
      <c r="A1030" t="s">
        <v>300</v>
      </c>
      <c r="B1030" t="s">
        <v>472</v>
      </c>
      <c r="C1030" t="s">
        <v>13</v>
      </c>
      <c r="D1030" t="s">
        <v>126</v>
      </c>
      <c r="E1030"/>
      <c r="F1030"/>
      <c r="G1030"/>
      <c r="H1030"/>
      <c r="I1030"/>
      <c r="J1030">
        <v>15</v>
      </c>
    </row>
    <row r="1031" spans="1:10" ht="15" x14ac:dyDescent="0.25">
      <c r="A1031" t="s">
        <v>300</v>
      </c>
      <c r="B1031" t="s">
        <v>473</v>
      </c>
      <c r="C1031" t="s">
        <v>13</v>
      </c>
      <c r="D1031" t="s">
        <v>126</v>
      </c>
      <c r="E1031">
        <v>1</v>
      </c>
      <c r="F1031">
        <v>32</v>
      </c>
      <c r="G1031">
        <v>10</v>
      </c>
      <c r="H1031">
        <v>43</v>
      </c>
      <c r="I1031">
        <v>52</v>
      </c>
      <c r="J1031">
        <v>16</v>
      </c>
    </row>
    <row r="1032" spans="1:10" ht="15" x14ac:dyDescent="0.25">
      <c r="A1032" t="s">
        <v>300</v>
      </c>
      <c r="B1032" t="s">
        <v>474</v>
      </c>
      <c r="C1032" t="s">
        <v>13</v>
      </c>
      <c r="D1032" t="s">
        <v>126</v>
      </c>
      <c r="E1032">
        <v>1</v>
      </c>
      <c r="F1032">
        <v>24</v>
      </c>
      <c r="G1032">
        <v>9</v>
      </c>
      <c r="H1032">
        <v>35</v>
      </c>
      <c r="I1032">
        <v>35</v>
      </c>
      <c r="J1032">
        <v>17</v>
      </c>
    </row>
    <row r="1033" spans="1:10" ht="15" x14ac:dyDescent="0.25">
      <c r="A1033" t="s">
        <v>300</v>
      </c>
      <c r="B1033" t="s">
        <v>475</v>
      </c>
      <c r="C1033" t="s">
        <v>13</v>
      </c>
      <c r="D1033" t="s">
        <v>126</v>
      </c>
      <c r="E1033"/>
      <c r="F1033">
        <v>1</v>
      </c>
      <c r="G1033"/>
      <c r="H1033">
        <v>1</v>
      </c>
      <c r="I1033">
        <v>2</v>
      </c>
      <c r="J1033">
        <v>18</v>
      </c>
    </row>
    <row r="1034" spans="1:10" ht="15" x14ac:dyDescent="0.25">
      <c r="A1034" t="s">
        <v>300</v>
      </c>
      <c r="B1034" t="s">
        <v>476</v>
      </c>
      <c r="C1034" t="s">
        <v>13</v>
      </c>
      <c r="D1034" t="s">
        <v>126</v>
      </c>
      <c r="E1034"/>
      <c r="F1034">
        <v>2</v>
      </c>
      <c r="G1034"/>
      <c r="H1034">
        <v>2</v>
      </c>
      <c r="I1034">
        <v>3</v>
      </c>
      <c r="J1034">
        <v>19</v>
      </c>
    </row>
    <row r="1035" spans="1:10" ht="15" x14ac:dyDescent="0.25">
      <c r="A1035" t="s">
        <v>300</v>
      </c>
      <c r="B1035" t="s">
        <v>477</v>
      </c>
      <c r="C1035" t="s">
        <v>13</v>
      </c>
      <c r="D1035" t="s">
        <v>126</v>
      </c>
      <c r="E1035"/>
      <c r="F1035">
        <v>3</v>
      </c>
      <c r="G1035">
        <v>1</v>
      </c>
      <c r="H1035">
        <v>4</v>
      </c>
      <c r="I1035">
        <v>5</v>
      </c>
      <c r="J1035">
        <v>20</v>
      </c>
    </row>
    <row r="1036" spans="1:10" ht="15" x14ac:dyDescent="0.25">
      <c r="A1036" t="s">
        <v>300</v>
      </c>
      <c r="B1036" t="s">
        <v>478</v>
      </c>
      <c r="C1036" t="s">
        <v>13</v>
      </c>
      <c r="D1036" t="s">
        <v>126</v>
      </c>
      <c r="E1036"/>
      <c r="F1036">
        <v>2</v>
      </c>
      <c r="G1036">
        <v>2</v>
      </c>
      <c r="H1036">
        <v>4</v>
      </c>
      <c r="I1036">
        <v>7</v>
      </c>
      <c r="J1036">
        <v>21</v>
      </c>
    </row>
    <row r="1037" spans="1:10" ht="15" x14ac:dyDescent="0.25">
      <c r="A1037" t="s">
        <v>300</v>
      </c>
      <c r="B1037" t="s">
        <v>479</v>
      </c>
      <c r="C1037" t="s">
        <v>13</v>
      </c>
      <c r="D1037" t="s">
        <v>126</v>
      </c>
      <c r="E1037"/>
      <c r="F1037">
        <v>1</v>
      </c>
      <c r="G1037"/>
      <c r="H1037">
        <v>1</v>
      </c>
      <c r="I1037">
        <v>5</v>
      </c>
      <c r="J1037">
        <v>22</v>
      </c>
    </row>
    <row r="1038" spans="1:10" ht="15" x14ac:dyDescent="0.25">
      <c r="A1038" t="s">
        <v>300</v>
      </c>
      <c r="B1038" t="s">
        <v>480</v>
      </c>
      <c r="C1038" t="s">
        <v>13</v>
      </c>
      <c r="D1038" t="s">
        <v>126</v>
      </c>
      <c r="E1038"/>
      <c r="F1038"/>
      <c r="G1038"/>
      <c r="H1038"/>
      <c r="I1038"/>
      <c r="J1038">
        <v>23</v>
      </c>
    </row>
    <row r="1039" spans="1:10" ht="15" x14ac:dyDescent="0.25">
      <c r="A1039" t="s">
        <v>300</v>
      </c>
      <c r="B1039" t="s">
        <v>481</v>
      </c>
      <c r="C1039" t="s">
        <v>13</v>
      </c>
      <c r="D1039" t="s">
        <v>126</v>
      </c>
      <c r="E1039"/>
      <c r="F1039">
        <v>11</v>
      </c>
      <c r="G1039">
        <v>3</v>
      </c>
      <c r="H1039">
        <v>14</v>
      </c>
      <c r="I1039">
        <v>14</v>
      </c>
      <c r="J1039">
        <v>24</v>
      </c>
    </row>
    <row r="1040" spans="1:10" ht="15" x14ac:dyDescent="0.25">
      <c r="A1040" t="s">
        <v>300</v>
      </c>
      <c r="B1040" t="s">
        <v>482</v>
      </c>
      <c r="C1040" t="s">
        <v>13</v>
      </c>
      <c r="D1040" t="s">
        <v>126</v>
      </c>
      <c r="E1040"/>
      <c r="F1040">
        <v>9</v>
      </c>
      <c r="G1040"/>
      <c r="H1040">
        <v>9</v>
      </c>
      <c r="I1040">
        <v>14</v>
      </c>
      <c r="J1040">
        <v>25</v>
      </c>
    </row>
    <row r="1041" spans="1:10" ht="15" x14ac:dyDescent="0.25">
      <c r="A1041" t="s">
        <v>300</v>
      </c>
      <c r="B1041" t="s">
        <v>483</v>
      </c>
      <c r="C1041" t="s">
        <v>13</v>
      </c>
      <c r="D1041" t="s">
        <v>126</v>
      </c>
      <c r="E1041"/>
      <c r="F1041">
        <v>4</v>
      </c>
      <c r="G1041"/>
      <c r="H1041">
        <v>5</v>
      </c>
      <c r="I1041">
        <v>4</v>
      </c>
      <c r="J1041">
        <v>26</v>
      </c>
    </row>
    <row r="1042" spans="1:10" ht="15" x14ac:dyDescent="0.25">
      <c r="A1042" t="s">
        <v>300</v>
      </c>
      <c r="B1042" t="s">
        <v>484</v>
      </c>
      <c r="C1042" t="s">
        <v>13</v>
      </c>
      <c r="D1042" t="s">
        <v>126</v>
      </c>
      <c r="E1042"/>
      <c r="F1042"/>
      <c r="G1042"/>
      <c r="H1042"/>
      <c r="I1042"/>
      <c r="J1042">
        <v>27</v>
      </c>
    </row>
    <row r="1043" spans="1:10" ht="15" x14ac:dyDescent="0.25">
      <c r="A1043" t="s">
        <v>300</v>
      </c>
      <c r="B1043" t="s">
        <v>485</v>
      </c>
      <c r="C1043" t="s">
        <v>13</v>
      </c>
      <c r="D1043" t="s">
        <v>126</v>
      </c>
      <c r="E1043"/>
      <c r="F1043"/>
      <c r="G1043"/>
      <c r="H1043"/>
      <c r="I1043"/>
      <c r="J1043">
        <v>28</v>
      </c>
    </row>
    <row r="1044" spans="1:10" ht="15" x14ac:dyDescent="0.25">
      <c r="A1044" t="s">
        <v>300</v>
      </c>
      <c r="B1044" t="s">
        <v>486</v>
      </c>
      <c r="C1044" t="s">
        <v>13</v>
      </c>
      <c r="D1044" t="s">
        <v>126</v>
      </c>
      <c r="E1044"/>
      <c r="F1044">
        <v>5</v>
      </c>
      <c r="G1044">
        <v>3</v>
      </c>
      <c r="H1044">
        <v>8</v>
      </c>
      <c r="I1044">
        <v>6</v>
      </c>
      <c r="J1044">
        <v>29</v>
      </c>
    </row>
    <row r="1045" spans="1:10" ht="15" x14ac:dyDescent="0.25">
      <c r="A1045" t="s">
        <v>300</v>
      </c>
      <c r="B1045" t="s">
        <v>487</v>
      </c>
      <c r="C1045" t="s">
        <v>13</v>
      </c>
      <c r="D1045" t="s">
        <v>126</v>
      </c>
      <c r="E1045"/>
      <c r="F1045"/>
      <c r="G1045"/>
      <c r="H1045"/>
      <c r="I1045"/>
      <c r="J1045">
        <v>30</v>
      </c>
    </row>
    <row r="1046" spans="1:10" ht="15" x14ac:dyDescent="0.25">
      <c r="A1046" t="s">
        <v>300</v>
      </c>
      <c r="B1046" t="s">
        <v>488</v>
      </c>
      <c r="C1046" t="s">
        <v>13</v>
      </c>
      <c r="D1046" t="s">
        <v>126</v>
      </c>
      <c r="E1046"/>
      <c r="F1046"/>
      <c r="G1046"/>
      <c r="H1046"/>
      <c r="I1046"/>
      <c r="J1046">
        <v>31</v>
      </c>
    </row>
    <row r="1047" spans="1:10" ht="15" x14ac:dyDescent="0.25">
      <c r="A1047" t="s">
        <v>300</v>
      </c>
      <c r="B1047" t="s">
        <v>489</v>
      </c>
      <c r="C1047" t="s">
        <v>13</v>
      </c>
      <c r="D1047" t="s">
        <v>126</v>
      </c>
      <c r="E1047"/>
      <c r="F1047">
        <v>4</v>
      </c>
      <c r="G1047">
        <v>1</v>
      </c>
      <c r="H1047">
        <v>5</v>
      </c>
      <c r="I1047">
        <v>5</v>
      </c>
      <c r="J1047">
        <v>32</v>
      </c>
    </row>
    <row r="1048" spans="1:10" ht="15" x14ac:dyDescent="0.25">
      <c r="A1048" t="s">
        <v>300</v>
      </c>
      <c r="B1048" t="s">
        <v>490</v>
      </c>
      <c r="C1048" t="s">
        <v>13</v>
      </c>
      <c r="D1048" t="s">
        <v>126</v>
      </c>
      <c r="E1048"/>
      <c r="F1048"/>
      <c r="G1048">
        <v>1</v>
      </c>
      <c r="H1048">
        <v>1</v>
      </c>
      <c r="I1048">
        <v>2</v>
      </c>
      <c r="J1048">
        <v>33</v>
      </c>
    </row>
    <row r="1049" spans="1:10" ht="15" x14ac:dyDescent="0.25">
      <c r="A1049" t="s">
        <v>300</v>
      </c>
      <c r="B1049" t="s">
        <v>491</v>
      </c>
      <c r="C1049" t="s">
        <v>13</v>
      </c>
      <c r="D1049" t="s">
        <v>126</v>
      </c>
      <c r="E1049">
        <v>0.85699999999999998</v>
      </c>
      <c r="F1049">
        <v>0.45500000000000002</v>
      </c>
      <c r="G1049">
        <v>1</v>
      </c>
      <c r="H1049">
        <v>0.77100000000000002</v>
      </c>
      <c r="I1049">
        <v>0.755</v>
      </c>
      <c r="J1049">
        <v>34</v>
      </c>
    </row>
    <row r="1050" spans="1:10" ht="15" x14ac:dyDescent="0.25">
      <c r="A1050" t="s">
        <v>300</v>
      </c>
      <c r="B1050" t="s">
        <v>492</v>
      </c>
      <c r="C1050" t="s">
        <v>13</v>
      </c>
      <c r="D1050" t="s">
        <v>126</v>
      </c>
      <c r="E1050">
        <v>0.75</v>
      </c>
      <c r="F1050">
        <v>0.66700000000000004</v>
      </c>
      <c r="G1050"/>
      <c r="H1050">
        <v>0.69199999999999995</v>
      </c>
      <c r="I1050">
        <v>0.77800000000000002</v>
      </c>
      <c r="J1050">
        <v>35</v>
      </c>
    </row>
    <row r="1051" spans="1:10" ht="15" x14ac:dyDescent="0.25">
      <c r="A1051" t="s">
        <v>300</v>
      </c>
      <c r="B1051" t="s">
        <v>178</v>
      </c>
      <c r="C1051" t="s">
        <v>13</v>
      </c>
      <c r="D1051" t="s">
        <v>126</v>
      </c>
      <c r="E1051">
        <v>5650</v>
      </c>
      <c r="F1051">
        <v>6374</v>
      </c>
      <c r="G1051">
        <v>14229</v>
      </c>
      <c r="H1051">
        <v>6192</v>
      </c>
      <c r="I1051">
        <v>6327</v>
      </c>
      <c r="J1051">
        <v>36</v>
      </c>
    </row>
    <row r="1052" spans="1:10" ht="15" x14ac:dyDescent="0.25">
      <c r="A1052" t="s">
        <v>300</v>
      </c>
      <c r="B1052" t="s">
        <v>493</v>
      </c>
      <c r="C1052" t="s">
        <v>13</v>
      </c>
      <c r="D1052" t="s">
        <v>126</v>
      </c>
      <c r="E1052"/>
      <c r="F1052"/>
      <c r="G1052"/>
      <c r="H1052"/>
      <c r="I1052"/>
      <c r="J1052">
        <v>39</v>
      </c>
    </row>
    <row r="1053" spans="1:10" ht="15" x14ac:dyDescent="0.25">
      <c r="A1053" t="s">
        <v>300</v>
      </c>
      <c r="B1053" t="s">
        <v>494</v>
      </c>
      <c r="C1053" t="s">
        <v>13</v>
      </c>
      <c r="D1053" t="s">
        <v>126</v>
      </c>
      <c r="E1053"/>
      <c r="F1053"/>
      <c r="G1053"/>
      <c r="H1053"/>
      <c r="I1053">
        <v>1</v>
      </c>
      <c r="J1053">
        <v>40</v>
      </c>
    </row>
    <row r="1054" spans="1:10" ht="15" x14ac:dyDescent="0.25">
      <c r="A1054" t="s">
        <v>300</v>
      </c>
      <c r="B1054" t="s">
        <v>495</v>
      </c>
      <c r="C1054" t="s">
        <v>13</v>
      </c>
      <c r="D1054" t="s">
        <v>126</v>
      </c>
      <c r="E1054"/>
      <c r="F1054"/>
      <c r="G1054"/>
      <c r="H1054"/>
      <c r="I1054">
        <v>1</v>
      </c>
      <c r="J1054">
        <v>41</v>
      </c>
    </row>
    <row r="1055" spans="1:10" ht="15" x14ac:dyDescent="0.25">
      <c r="A1055" t="s">
        <v>298</v>
      </c>
      <c r="B1055" t="s">
        <v>458</v>
      </c>
      <c r="C1055" t="s">
        <v>13</v>
      </c>
      <c r="D1055" t="s">
        <v>127</v>
      </c>
      <c r="E1055">
        <v>1</v>
      </c>
      <c r="F1055">
        <v>49</v>
      </c>
      <c r="G1055">
        <v>1</v>
      </c>
      <c r="H1055">
        <v>51</v>
      </c>
      <c r="I1055">
        <v>21</v>
      </c>
      <c r="J1055">
        <v>1</v>
      </c>
    </row>
    <row r="1056" spans="1:10" ht="15" x14ac:dyDescent="0.25">
      <c r="A1056" t="s">
        <v>298</v>
      </c>
      <c r="B1056" t="s">
        <v>459</v>
      </c>
      <c r="C1056" t="s">
        <v>13</v>
      </c>
      <c r="D1056" t="s">
        <v>127</v>
      </c>
      <c r="E1056"/>
      <c r="F1056">
        <v>16</v>
      </c>
      <c r="G1056">
        <v>2</v>
      </c>
      <c r="H1056">
        <v>18</v>
      </c>
      <c r="I1056">
        <v>56</v>
      </c>
      <c r="J1056">
        <v>2</v>
      </c>
    </row>
    <row r="1057" spans="1:10" ht="15" x14ac:dyDescent="0.25">
      <c r="A1057" t="s">
        <v>298</v>
      </c>
      <c r="B1057" t="s">
        <v>460</v>
      </c>
      <c r="C1057" t="s">
        <v>13</v>
      </c>
      <c r="D1057" t="s">
        <v>127</v>
      </c>
      <c r="E1057"/>
      <c r="F1057">
        <v>7</v>
      </c>
      <c r="G1057"/>
      <c r="H1057">
        <v>10</v>
      </c>
      <c r="I1057">
        <v>3</v>
      </c>
      <c r="J1057">
        <v>3</v>
      </c>
    </row>
    <row r="1058" spans="1:10" ht="15" x14ac:dyDescent="0.25">
      <c r="A1058" t="s">
        <v>298</v>
      </c>
      <c r="B1058" t="s">
        <v>461</v>
      </c>
      <c r="C1058" t="s">
        <v>13</v>
      </c>
      <c r="D1058" t="s">
        <v>127</v>
      </c>
      <c r="E1058"/>
      <c r="F1058">
        <v>7</v>
      </c>
      <c r="G1058"/>
      <c r="H1058">
        <v>7</v>
      </c>
      <c r="I1058">
        <v>21</v>
      </c>
      <c r="J1058">
        <v>4</v>
      </c>
    </row>
    <row r="1059" spans="1:10" ht="15" x14ac:dyDescent="0.25">
      <c r="A1059" t="s">
        <v>298</v>
      </c>
      <c r="B1059" t="s">
        <v>462</v>
      </c>
      <c r="C1059" t="s">
        <v>13</v>
      </c>
      <c r="D1059" t="s">
        <v>127</v>
      </c>
      <c r="E1059"/>
      <c r="F1059">
        <v>9</v>
      </c>
      <c r="G1059">
        <v>2</v>
      </c>
      <c r="H1059">
        <v>11</v>
      </c>
      <c r="I1059">
        <v>35</v>
      </c>
      <c r="J1059">
        <v>5</v>
      </c>
    </row>
    <row r="1060" spans="1:10" ht="15" x14ac:dyDescent="0.25">
      <c r="A1060" t="s">
        <v>298</v>
      </c>
      <c r="B1060" t="s">
        <v>463</v>
      </c>
      <c r="C1060" t="s">
        <v>13</v>
      </c>
      <c r="D1060" t="s">
        <v>127</v>
      </c>
      <c r="E1060"/>
      <c r="F1060"/>
      <c r="G1060"/>
      <c r="H1060"/>
      <c r="I1060">
        <v>2</v>
      </c>
      <c r="J1060">
        <v>6</v>
      </c>
    </row>
    <row r="1061" spans="1:10" ht="15" x14ac:dyDescent="0.25">
      <c r="A1061" t="s">
        <v>298</v>
      </c>
      <c r="B1061" t="s">
        <v>464</v>
      </c>
      <c r="C1061" t="s">
        <v>13</v>
      </c>
      <c r="D1061" t="s">
        <v>127</v>
      </c>
      <c r="E1061"/>
      <c r="F1061">
        <v>1</v>
      </c>
      <c r="G1061"/>
      <c r="H1061">
        <v>1</v>
      </c>
      <c r="I1061"/>
      <c r="J1061">
        <v>7</v>
      </c>
    </row>
    <row r="1062" spans="1:10" ht="15" x14ac:dyDescent="0.25">
      <c r="A1062" t="s">
        <v>298</v>
      </c>
      <c r="B1062" t="s">
        <v>465</v>
      </c>
      <c r="C1062" t="s">
        <v>13</v>
      </c>
      <c r="D1062" t="s">
        <v>127</v>
      </c>
      <c r="E1062"/>
      <c r="F1062"/>
      <c r="G1062"/>
      <c r="H1062"/>
      <c r="I1062">
        <v>2</v>
      </c>
      <c r="J1062">
        <v>8</v>
      </c>
    </row>
    <row r="1063" spans="1:10" ht="15" x14ac:dyDescent="0.25">
      <c r="A1063" t="s">
        <v>298</v>
      </c>
      <c r="B1063" t="s">
        <v>466</v>
      </c>
      <c r="C1063" t="s">
        <v>13</v>
      </c>
      <c r="D1063" t="s">
        <v>127</v>
      </c>
      <c r="E1063"/>
      <c r="F1063"/>
      <c r="G1063"/>
      <c r="H1063"/>
      <c r="I1063"/>
      <c r="J1063">
        <v>9</v>
      </c>
    </row>
    <row r="1064" spans="1:10" ht="15" x14ac:dyDescent="0.25">
      <c r="A1064" t="s">
        <v>298</v>
      </c>
      <c r="B1064" t="s">
        <v>467</v>
      </c>
      <c r="C1064" t="s">
        <v>13</v>
      </c>
      <c r="D1064" t="s">
        <v>127</v>
      </c>
      <c r="E1064"/>
      <c r="F1064"/>
      <c r="G1064"/>
      <c r="H1064"/>
      <c r="I1064"/>
      <c r="J1064">
        <v>10</v>
      </c>
    </row>
    <row r="1065" spans="1:10" ht="15" x14ac:dyDescent="0.25">
      <c r="A1065" t="s">
        <v>298</v>
      </c>
      <c r="B1065" t="s">
        <v>468</v>
      </c>
      <c r="C1065" t="s">
        <v>13</v>
      </c>
      <c r="D1065" t="s">
        <v>127</v>
      </c>
      <c r="E1065"/>
      <c r="F1065">
        <v>16</v>
      </c>
      <c r="G1065">
        <v>1</v>
      </c>
      <c r="H1065">
        <v>17</v>
      </c>
      <c r="I1065">
        <v>50</v>
      </c>
      <c r="J1065">
        <v>11</v>
      </c>
    </row>
    <row r="1066" spans="1:10" ht="15" x14ac:dyDescent="0.25">
      <c r="A1066" t="s">
        <v>298</v>
      </c>
      <c r="B1066" t="s">
        <v>469</v>
      </c>
      <c r="C1066" t="s">
        <v>13</v>
      </c>
      <c r="D1066" t="s">
        <v>127</v>
      </c>
      <c r="E1066"/>
      <c r="F1066">
        <v>1</v>
      </c>
      <c r="G1066"/>
      <c r="H1066">
        <v>1</v>
      </c>
      <c r="I1066"/>
      <c r="J1066">
        <v>12</v>
      </c>
    </row>
    <row r="1067" spans="1:10" ht="15" x14ac:dyDescent="0.25">
      <c r="A1067" t="s">
        <v>298</v>
      </c>
      <c r="B1067" t="s">
        <v>470</v>
      </c>
      <c r="C1067" t="s">
        <v>13</v>
      </c>
      <c r="D1067" t="s">
        <v>127</v>
      </c>
      <c r="E1067"/>
      <c r="F1067"/>
      <c r="G1067"/>
      <c r="H1067"/>
      <c r="I1067">
        <v>2</v>
      </c>
      <c r="J1067">
        <v>13</v>
      </c>
    </row>
    <row r="1068" spans="1:10" ht="15" x14ac:dyDescent="0.25">
      <c r="A1068" t="s">
        <v>298</v>
      </c>
      <c r="B1068" t="s">
        <v>471</v>
      </c>
      <c r="C1068" t="s">
        <v>13</v>
      </c>
      <c r="D1068" t="s">
        <v>127</v>
      </c>
      <c r="E1068"/>
      <c r="F1068">
        <v>1</v>
      </c>
      <c r="G1068">
        <v>1</v>
      </c>
      <c r="H1068">
        <v>2</v>
      </c>
      <c r="I1068">
        <v>7</v>
      </c>
      <c r="J1068">
        <v>14</v>
      </c>
    </row>
    <row r="1069" spans="1:10" ht="15" x14ac:dyDescent="0.25">
      <c r="A1069" t="s">
        <v>298</v>
      </c>
      <c r="B1069" t="s">
        <v>472</v>
      </c>
      <c r="C1069" t="s">
        <v>13</v>
      </c>
      <c r="D1069" t="s">
        <v>127</v>
      </c>
      <c r="E1069"/>
      <c r="F1069"/>
      <c r="G1069"/>
      <c r="H1069"/>
      <c r="I1069"/>
      <c r="J1069">
        <v>15</v>
      </c>
    </row>
    <row r="1070" spans="1:10" ht="15" x14ac:dyDescent="0.25">
      <c r="A1070" t="s">
        <v>298</v>
      </c>
      <c r="B1070" t="s">
        <v>473</v>
      </c>
      <c r="C1070" t="s">
        <v>13</v>
      </c>
      <c r="D1070" t="s">
        <v>127</v>
      </c>
      <c r="E1070"/>
      <c r="F1070">
        <v>16</v>
      </c>
      <c r="G1070">
        <v>2</v>
      </c>
      <c r="H1070">
        <v>18</v>
      </c>
      <c r="I1070">
        <v>56</v>
      </c>
      <c r="J1070">
        <v>16</v>
      </c>
    </row>
    <row r="1071" spans="1:10" ht="15" x14ac:dyDescent="0.25">
      <c r="A1071" t="s">
        <v>298</v>
      </c>
      <c r="B1071" t="s">
        <v>474</v>
      </c>
      <c r="C1071" t="s">
        <v>13</v>
      </c>
      <c r="D1071" t="s">
        <v>127</v>
      </c>
      <c r="E1071"/>
      <c r="F1071">
        <v>9</v>
      </c>
      <c r="G1071">
        <v>1</v>
      </c>
      <c r="H1071">
        <v>10</v>
      </c>
      <c r="I1071">
        <v>34</v>
      </c>
      <c r="J1071">
        <v>17</v>
      </c>
    </row>
    <row r="1072" spans="1:10" ht="15" x14ac:dyDescent="0.25">
      <c r="A1072" t="s">
        <v>298</v>
      </c>
      <c r="B1072" t="s">
        <v>475</v>
      </c>
      <c r="C1072" t="s">
        <v>13</v>
      </c>
      <c r="D1072" t="s">
        <v>127</v>
      </c>
      <c r="E1072"/>
      <c r="F1072">
        <v>1</v>
      </c>
      <c r="G1072"/>
      <c r="H1072">
        <v>1</v>
      </c>
      <c r="I1072">
        <v>1</v>
      </c>
      <c r="J1072">
        <v>18</v>
      </c>
    </row>
    <row r="1073" spans="1:10" ht="15" x14ac:dyDescent="0.25">
      <c r="A1073" t="s">
        <v>298</v>
      </c>
      <c r="B1073" t="s">
        <v>476</v>
      </c>
      <c r="C1073" t="s">
        <v>13</v>
      </c>
      <c r="D1073" t="s">
        <v>127</v>
      </c>
      <c r="E1073"/>
      <c r="F1073"/>
      <c r="G1073"/>
      <c r="H1073"/>
      <c r="I1073">
        <v>2</v>
      </c>
      <c r="J1073">
        <v>19</v>
      </c>
    </row>
    <row r="1074" spans="1:10" ht="15" x14ac:dyDescent="0.25">
      <c r="A1074" t="s">
        <v>298</v>
      </c>
      <c r="B1074" t="s">
        <v>477</v>
      </c>
      <c r="C1074" t="s">
        <v>13</v>
      </c>
      <c r="D1074" t="s">
        <v>127</v>
      </c>
      <c r="E1074"/>
      <c r="F1074">
        <v>2</v>
      </c>
      <c r="G1074">
        <v>1</v>
      </c>
      <c r="H1074">
        <v>3</v>
      </c>
      <c r="I1074">
        <v>6</v>
      </c>
      <c r="J1074">
        <v>20</v>
      </c>
    </row>
    <row r="1075" spans="1:10" ht="15" x14ac:dyDescent="0.25">
      <c r="A1075" t="s">
        <v>298</v>
      </c>
      <c r="B1075" t="s">
        <v>478</v>
      </c>
      <c r="C1075" t="s">
        <v>13</v>
      </c>
      <c r="D1075" t="s">
        <v>127</v>
      </c>
      <c r="E1075"/>
      <c r="F1075">
        <v>1</v>
      </c>
      <c r="G1075"/>
      <c r="H1075">
        <v>1</v>
      </c>
      <c r="I1075">
        <v>9</v>
      </c>
      <c r="J1075">
        <v>21</v>
      </c>
    </row>
    <row r="1076" spans="1:10" ht="15" x14ac:dyDescent="0.25">
      <c r="A1076" t="s">
        <v>298</v>
      </c>
      <c r="B1076" t="s">
        <v>479</v>
      </c>
      <c r="C1076" t="s">
        <v>13</v>
      </c>
      <c r="D1076" t="s">
        <v>127</v>
      </c>
      <c r="E1076"/>
      <c r="F1076">
        <v>1</v>
      </c>
      <c r="G1076"/>
      <c r="H1076">
        <v>1</v>
      </c>
      <c r="I1076"/>
      <c r="J1076">
        <v>22</v>
      </c>
    </row>
    <row r="1077" spans="1:10" ht="15" x14ac:dyDescent="0.25">
      <c r="A1077" t="s">
        <v>298</v>
      </c>
      <c r="B1077" t="s">
        <v>480</v>
      </c>
      <c r="C1077" t="s">
        <v>13</v>
      </c>
      <c r="D1077" t="s">
        <v>127</v>
      </c>
      <c r="E1077"/>
      <c r="F1077"/>
      <c r="G1077"/>
      <c r="H1077"/>
      <c r="I1077"/>
      <c r="J1077">
        <v>23</v>
      </c>
    </row>
    <row r="1078" spans="1:10" ht="15" x14ac:dyDescent="0.25">
      <c r="A1078" t="s">
        <v>298</v>
      </c>
      <c r="B1078" t="s">
        <v>481</v>
      </c>
      <c r="C1078" t="s">
        <v>13</v>
      </c>
      <c r="D1078" t="s">
        <v>127</v>
      </c>
      <c r="E1078"/>
      <c r="F1078">
        <v>2</v>
      </c>
      <c r="G1078">
        <v>2</v>
      </c>
      <c r="H1078">
        <v>4</v>
      </c>
      <c r="I1078">
        <v>26</v>
      </c>
      <c r="J1078">
        <v>24</v>
      </c>
    </row>
    <row r="1079" spans="1:10" ht="15" x14ac:dyDescent="0.25">
      <c r="A1079" t="s">
        <v>298</v>
      </c>
      <c r="B1079" t="s">
        <v>482</v>
      </c>
      <c r="C1079" t="s">
        <v>13</v>
      </c>
      <c r="D1079" t="s">
        <v>127</v>
      </c>
      <c r="E1079"/>
      <c r="F1079">
        <v>2</v>
      </c>
      <c r="G1079"/>
      <c r="H1079">
        <v>2</v>
      </c>
      <c r="I1079">
        <v>12</v>
      </c>
      <c r="J1079">
        <v>25</v>
      </c>
    </row>
    <row r="1080" spans="1:10" ht="15" x14ac:dyDescent="0.25">
      <c r="A1080" t="s">
        <v>298</v>
      </c>
      <c r="B1080" t="s">
        <v>483</v>
      </c>
      <c r="C1080" t="s">
        <v>13</v>
      </c>
      <c r="D1080" t="s">
        <v>127</v>
      </c>
      <c r="E1080"/>
      <c r="F1080"/>
      <c r="G1080"/>
      <c r="H1080"/>
      <c r="I1080">
        <v>2</v>
      </c>
      <c r="J1080">
        <v>26</v>
      </c>
    </row>
    <row r="1081" spans="1:10" ht="15" x14ac:dyDescent="0.25">
      <c r="A1081" t="s">
        <v>298</v>
      </c>
      <c r="B1081" t="s">
        <v>484</v>
      </c>
      <c r="C1081" t="s">
        <v>13</v>
      </c>
      <c r="D1081" t="s">
        <v>127</v>
      </c>
      <c r="E1081"/>
      <c r="F1081"/>
      <c r="G1081"/>
      <c r="H1081"/>
      <c r="I1081">
        <v>1</v>
      </c>
      <c r="J1081">
        <v>27</v>
      </c>
    </row>
    <row r="1082" spans="1:10" ht="15" x14ac:dyDescent="0.25">
      <c r="A1082" t="s">
        <v>298</v>
      </c>
      <c r="B1082" t="s">
        <v>485</v>
      </c>
      <c r="C1082" t="s">
        <v>13</v>
      </c>
      <c r="D1082" t="s">
        <v>127</v>
      </c>
      <c r="E1082"/>
      <c r="F1082"/>
      <c r="G1082">
        <v>1</v>
      </c>
      <c r="H1082">
        <v>1</v>
      </c>
      <c r="I1082">
        <v>1</v>
      </c>
      <c r="J1082">
        <v>28</v>
      </c>
    </row>
    <row r="1083" spans="1:10" ht="15" x14ac:dyDescent="0.25">
      <c r="A1083" t="s">
        <v>298</v>
      </c>
      <c r="B1083" t="s">
        <v>486</v>
      </c>
      <c r="C1083" t="s">
        <v>13</v>
      </c>
      <c r="D1083" t="s">
        <v>127</v>
      </c>
      <c r="E1083"/>
      <c r="F1083"/>
      <c r="G1083"/>
      <c r="H1083"/>
      <c r="I1083">
        <v>1</v>
      </c>
      <c r="J1083">
        <v>29</v>
      </c>
    </row>
    <row r="1084" spans="1:10" ht="15" x14ac:dyDescent="0.25">
      <c r="A1084" t="s">
        <v>298</v>
      </c>
      <c r="B1084" t="s">
        <v>487</v>
      </c>
      <c r="C1084" t="s">
        <v>13</v>
      </c>
      <c r="D1084" t="s">
        <v>127</v>
      </c>
      <c r="E1084"/>
      <c r="F1084"/>
      <c r="G1084"/>
      <c r="H1084"/>
      <c r="I1084"/>
      <c r="J1084">
        <v>30</v>
      </c>
    </row>
    <row r="1085" spans="1:10" ht="15" x14ac:dyDescent="0.25">
      <c r="A1085" t="s">
        <v>298</v>
      </c>
      <c r="B1085" t="s">
        <v>488</v>
      </c>
      <c r="C1085" t="s">
        <v>13</v>
      </c>
      <c r="D1085" t="s">
        <v>127</v>
      </c>
      <c r="E1085"/>
      <c r="F1085"/>
      <c r="G1085"/>
      <c r="H1085"/>
      <c r="I1085"/>
      <c r="J1085">
        <v>31</v>
      </c>
    </row>
    <row r="1086" spans="1:10" ht="15" x14ac:dyDescent="0.25">
      <c r="A1086" t="s">
        <v>298</v>
      </c>
      <c r="B1086" t="s">
        <v>489</v>
      </c>
      <c r="C1086" t="s">
        <v>13</v>
      </c>
      <c r="D1086" t="s">
        <v>127</v>
      </c>
      <c r="E1086"/>
      <c r="F1086"/>
      <c r="G1086">
        <v>1</v>
      </c>
      <c r="H1086">
        <v>1</v>
      </c>
      <c r="I1086">
        <v>1</v>
      </c>
      <c r="J1086">
        <v>32</v>
      </c>
    </row>
    <row r="1087" spans="1:10" ht="15" x14ac:dyDescent="0.25">
      <c r="A1087" t="s">
        <v>298</v>
      </c>
      <c r="B1087" t="s">
        <v>490</v>
      </c>
      <c r="C1087" t="s">
        <v>13</v>
      </c>
      <c r="D1087" t="s">
        <v>127</v>
      </c>
      <c r="E1087"/>
      <c r="F1087"/>
      <c r="G1087"/>
      <c r="H1087"/>
      <c r="I1087"/>
      <c r="J1087">
        <v>33</v>
      </c>
    </row>
    <row r="1088" spans="1:10" ht="15" x14ac:dyDescent="0.25">
      <c r="A1088" t="s">
        <v>298</v>
      </c>
      <c r="B1088" t="s">
        <v>491</v>
      </c>
      <c r="C1088" t="s">
        <v>13</v>
      </c>
      <c r="D1088" t="s">
        <v>127</v>
      </c>
      <c r="E1088">
        <v>1</v>
      </c>
      <c r="F1088">
        <v>0.5</v>
      </c>
      <c r="G1088">
        <v>1</v>
      </c>
      <c r="H1088">
        <v>0.58799999999999997</v>
      </c>
      <c r="I1088">
        <v>0.72699999999999998</v>
      </c>
      <c r="J1088">
        <v>34</v>
      </c>
    </row>
    <row r="1089" spans="1:10" ht="15" x14ac:dyDescent="0.25">
      <c r="A1089" t="s">
        <v>298</v>
      </c>
      <c r="B1089" t="s">
        <v>492</v>
      </c>
      <c r="C1089" t="s">
        <v>13</v>
      </c>
      <c r="D1089" t="s">
        <v>127</v>
      </c>
      <c r="E1089">
        <v>1</v>
      </c>
      <c r="F1089">
        <v>0.71399999999999997</v>
      </c>
      <c r="G1089"/>
      <c r="H1089">
        <v>0.75</v>
      </c>
      <c r="I1089">
        <v>0.48099999999999998</v>
      </c>
      <c r="J1089">
        <v>35</v>
      </c>
    </row>
    <row r="1090" spans="1:10" ht="15" x14ac:dyDescent="0.25">
      <c r="A1090" t="s">
        <v>298</v>
      </c>
      <c r="B1090" t="s">
        <v>178</v>
      </c>
      <c r="C1090" t="s">
        <v>13</v>
      </c>
      <c r="D1090" t="s">
        <v>127</v>
      </c>
      <c r="E1090">
        <v>3291</v>
      </c>
      <c r="F1090">
        <v>4320</v>
      </c>
      <c r="G1090">
        <v>17118</v>
      </c>
      <c r="H1090">
        <v>3858</v>
      </c>
      <c r="I1090">
        <v>8525</v>
      </c>
      <c r="J1090">
        <v>36</v>
      </c>
    </row>
    <row r="1091" spans="1:10" ht="15" x14ac:dyDescent="0.25">
      <c r="A1091" t="s">
        <v>298</v>
      </c>
      <c r="B1091" t="s">
        <v>493</v>
      </c>
      <c r="C1091" t="s">
        <v>13</v>
      </c>
      <c r="D1091" t="s">
        <v>127</v>
      </c>
      <c r="E1091"/>
      <c r="F1091"/>
      <c r="G1091"/>
      <c r="H1091"/>
      <c r="I1091"/>
      <c r="J1091">
        <v>39</v>
      </c>
    </row>
    <row r="1092" spans="1:10" ht="15" x14ac:dyDescent="0.25">
      <c r="A1092" t="s">
        <v>298</v>
      </c>
      <c r="B1092" t="s">
        <v>494</v>
      </c>
      <c r="C1092" t="s">
        <v>13</v>
      </c>
      <c r="D1092" t="s">
        <v>127</v>
      </c>
      <c r="E1092"/>
      <c r="F1092"/>
      <c r="G1092"/>
      <c r="H1092"/>
      <c r="I1092"/>
      <c r="J1092">
        <v>40</v>
      </c>
    </row>
    <row r="1093" spans="1:10" ht="15" x14ac:dyDescent="0.25">
      <c r="A1093" t="s">
        <v>298</v>
      </c>
      <c r="B1093" t="s">
        <v>495</v>
      </c>
      <c r="C1093" t="s">
        <v>13</v>
      </c>
      <c r="D1093" t="s">
        <v>127</v>
      </c>
      <c r="E1093"/>
      <c r="F1093"/>
      <c r="G1093"/>
      <c r="H1093"/>
      <c r="I1093"/>
      <c r="J1093">
        <v>41</v>
      </c>
    </row>
    <row r="1094" spans="1:10" ht="15" x14ac:dyDescent="0.25">
      <c r="A1094" t="s">
        <v>299</v>
      </c>
      <c r="B1094" t="s">
        <v>458</v>
      </c>
      <c r="C1094" t="s">
        <v>13</v>
      </c>
      <c r="D1094" t="s">
        <v>129</v>
      </c>
      <c r="E1094">
        <v>8</v>
      </c>
      <c r="F1094">
        <v>39</v>
      </c>
      <c r="G1094">
        <v>6</v>
      </c>
      <c r="H1094">
        <v>53</v>
      </c>
      <c r="I1094">
        <v>30</v>
      </c>
      <c r="J1094">
        <v>1</v>
      </c>
    </row>
    <row r="1095" spans="1:10" ht="15" x14ac:dyDescent="0.25">
      <c r="A1095" t="s">
        <v>299</v>
      </c>
      <c r="B1095" t="s">
        <v>459</v>
      </c>
      <c r="C1095" t="s">
        <v>13</v>
      </c>
      <c r="D1095" t="s">
        <v>129</v>
      </c>
      <c r="E1095">
        <v>5</v>
      </c>
      <c r="F1095">
        <v>39</v>
      </c>
      <c r="G1095">
        <v>15</v>
      </c>
      <c r="H1095">
        <v>59</v>
      </c>
      <c r="I1095">
        <v>75</v>
      </c>
      <c r="J1095">
        <v>2</v>
      </c>
    </row>
    <row r="1096" spans="1:10" ht="15" x14ac:dyDescent="0.25">
      <c r="A1096" t="s">
        <v>299</v>
      </c>
      <c r="B1096" t="s">
        <v>460</v>
      </c>
      <c r="C1096" t="s">
        <v>13</v>
      </c>
      <c r="D1096" t="s">
        <v>129</v>
      </c>
      <c r="E1096">
        <v>2</v>
      </c>
      <c r="F1096">
        <v>17</v>
      </c>
      <c r="G1096">
        <v>2</v>
      </c>
      <c r="H1096"/>
      <c r="I1096">
        <v>1</v>
      </c>
      <c r="J1096">
        <v>3</v>
      </c>
    </row>
    <row r="1097" spans="1:10" ht="15" x14ac:dyDescent="0.25">
      <c r="A1097" t="s">
        <v>299</v>
      </c>
      <c r="B1097" t="s">
        <v>461</v>
      </c>
      <c r="C1097" t="s">
        <v>13</v>
      </c>
      <c r="D1097" t="s">
        <v>129</v>
      </c>
      <c r="E1097">
        <v>2</v>
      </c>
      <c r="F1097">
        <v>26</v>
      </c>
      <c r="G1097">
        <v>11</v>
      </c>
      <c r="H1097">
        <v>39</v>
      </c>
      <c r="I1097">
        <v>36</v>
      </c>
      <c r="J1097">
        <v>4</v>
      </c>
    </row>
    <row r="1098" spans="1:10" ht="15" x14ac:dyDescent="0.25">
      <c r="A1098" t="s">
        <v>299</v>
      </c>
      <c r="B1098" t="s">
        <v>462</v>
      </c>
      <c r="C1098" t="s">
        <v>13</v>
      </c>
      <c r="D1098" t="s">
        <v>129</v>
      </c>
      <c r="E1098">
        <v>3</v>
      </c>
      <c r="F1098">
        <v>13</v>
      </c>
      <c r="G1098">
        <v>4</v>
      </c>
      <c r="H1098">
        <v>20</v>
      </c>
      <c r="I1098">
        <v>37</v>
      </c>
      <c r="J1098">
        <v>5</v>
      </c>
    </row>
    <row r="1099" spans="1:10" ht="15" x14ac:dyDescent="0.25">
      <c r="A1099" t="s">
        <v>299</v>
      </c>
      <c r="B1099" t="s">
        <v>463</v>
      </c>
      <c r="C1099" t="s">
        <v>13</v>
      </c>
      <c r="D1099" t="s">
        <v>129</v>
      </c>
      <c r="E1099"/>
      <c r="F1099"/>
      <c r="G1099"/>
      <c r="H1099"/>
      <c r="I1099">
        <v>1</v>
      </c>
      <c r="J1099">
        <v>6</v>
      </c>
    </row>
    <row r="1100" spans="1:10" ht="15" x14ac:dyDescent="0.25">
      <c r="A1100" t="s">
        <v>299</v>
      </c>
      <c r="B1100" t="s">
        <v>464</v>
      </c>
      <c r="C1100" t="s">
        <v>13</v>
      </c>
      <c r="D1100" t="s">
        <v>129</v>
      </c>
      <c r="E1100"/>
      <c r="F1100"/>
      <c r="G1100"/>
      <c r="H1100"/>
      <c r="I1100">
        <v>1</v>
      </c>
      <c r="J1100">
        <v>7</v>
      </c>
    </row>
    <row r="1101" spans="1:10" ht="15" x14ac:dyDescent="0.25">
      <c r="A1101" t="s">
        <v>299</v>
      </c>
      <c r="B1101" t="s">
        <v>465</v>
      </c>
      <c r="C1101" t="s">
        <v>13</v>
      </c>
      <c r="D1101" t="s">
        <v>129</v>
      </c>
      <c r="E1101"/>
      <c r="F1101"/>
      <c r="G1101"/>
      <c r="H1101"/>
      <c r="I1101"/>
      <c r="J1101">
        <v>8</v>
      </c>
    </row>
    <row r="1102" spans="1:10" ht="15" x14ac:dyDescent="0.25">
      <c r="A1102" t="s">
        <v>299</v>
      </c>
      <c r="B1102" t="s">
        <v>466</v>
      </c>
      <c r="C1102" t="s">
        <v>13</v>
      </c>
      <c r="D1102" t="s">
        <v>129</v>
      </c>
      <c r="E1102"/>
      <c r="F1102"/>
      <c r="G1102"/>
      <c r="H1102"/>
      <c r="I1102"/>
      <c r="J1102">
        <v>9</v>
      </c>
    </row>
    <row r="1103" spans="1:10" ht="15" x14ac:dyDescent="0.25">
      <c r="A1103" t="s">
        <v>299</v>
      </c>
      <c r="B1103" t="s">
        <v>467</v>
      </c>
      <c r="C1103" t="s">
        <v>13</v>
      </c>
      <c r="D1103" t="s">
        <v>129</v>
      </c>
      <c r="E1103"/>
      <c r="F1103"/>
      <c r="G1103"/>
      <c r="H1103"/>
      <c r="I1103"/>
      <c r="J1103">
        <v>10</v>
      </c>
    </row>
    <row r="1104" spans="1:10" ht="15" x14ac:dyDescent="0.25">
      <c r="A1104" t="s">
        <v>299</v>
      </c>
      <c r="B1104" t="s">
        <v>468</v>
      </c>
      <c r="C1104" t="s">
        <v>13</v>
      </c>
      <c r="D1104" t="s">
        <v>129</v>
      </c>
      <c r="E1104">
        <v>5</v>
      </c>
      <c r="F1104">
        <v>38</v>
      </c>
      <c r="G1104">
        <v>15</v>
      </c>
      <c r="H1104">
        <v>58</v>
      </c>
      <c r="I1104">
        <v>75</v>
      </c>
      <c r="J1104">
        <v>11</v>
      </c>
    </row>
    <row r="1105" spans="1:10" ht="15" x14ac:dyDescent="0.25">
      <c r="A1105" t="s">
        <v>299</v>
      </c>
      <c r="B1105" t="s">
        <v>469</v>
      </c>
      <c r="C1105" t="s">
        <v>13</v>
      </c>
      <c r="D1105" t="s">
        <v>129</v>
      </c>
      <c r="E1105"/>
      <c r="F1105"/>
      <c r="G1105"/>
      <c r="H1105"/>
      <c r="I1105">
        <v>1</v>
      </c>
      <c r="J1105">
        <v>12</v>
      </c>
    </row>
    <row r="1106" spans="1:10" ht="15" x14ac:dyDescent="0.25">
      <c r="A1106" t="s">
        <v>299</v>
      </c>
      <c r="B1106" t="s">
        <v>470</v>
      </c>
      <c r="C1106" t="s">
        <v>13</v>
      </c>
      <c r="D1106" t="s">
        <v>129</v>
      </c>
      <c r="E1106"/>
      <c r="F1106">
        <v>3</v>
      </c>
      <c r="G1106">
        <v>3</v>
      </c>
      <c r="H1106">
        <v>6</v>
      </c>
      <c r="I1106">
        <v>3</v>
      </c>
      <c r="J1106">
        <v>13</v>
      </c>
    </row>
    <row r="1107" spans="1:10" ht="15" x14ac:dyDescent="0.25">
      <c r="A1107" t="s">
        <v>299</v>
      </c>
      <c r="B1107" t="s">
        <v>471</v>
      </c>
      <c r="C1107" t="s">
        <v>13</v>
      </c>
      <c r="D1107" t="s">
        <v>129</v>
      </c>
      <c r="E1107">
        <v>1</v>
      </c>
      <c r="F1107">
        <v>6</v>
      </c>
      <c r="G1107">
        <v>1</v>
      </c>
      <c r="H1107">
        <v>8</v>
      </c>
      <c r="I1107">
        <v>12</v>
      </c>
      <c r="J1107">
        <v>14</v>
      </c>
    </row>
    <row r="1108" spans="1:10" ht="15" x14ac:dyDescent="0.25">
      <c r="A1108" t="s">
        <v>299</v>
      </c>
      <c r="B1108" t="s">
        <v>472</v>
      </c>
      <c r="C1108" t="s">
        <v>13</v>
      </c>
      <c r="D1108" t="s">
        <v>129</v>
      </c>
      <c r="E1108"/>
      <c r="F1108"/>
      <c r="G1108"/>
      <c r="H1108"/>
      <c r="I1108"/>
      <c r="J1108">
        <v>15</v>
      </c>
    </row>
    <row r="1109" spans="1:10" ht="15" x14ac:dyDescent="0.25">
      <c r="A1109" t="s">
        <v>299</v>
      </c>
      <c r="B1109" t="s">
        <v>473</v>
      </c>
      <c r="C1109" t="s">
        <v>13</v>
      </c>
      <c r="D1109" t="s">
        <v>129</v>
      </c>
      <c r="E1109">
        <v>3</v>
      </c>
      <c r="F1109">
        <v>29</v>
      </c>
      <c r="G1109">
        <v>14</v>
      </c>
      <c r="H1109">
        <v>46</v>
      </c>
      <c r="I1109">
        <v>62</v>
      </c>
      <c r="J1109">
        <v>16</v>
      </c>
    </row>
    <row r="1110" spans="1:10" ht="15" x14ac:dyDescent="0.25">
      <c r="A1110" t="s">
        <v>299</v>
      </c>
      <c r="B1110" t="s">
        <v>474</v>
      </c>
      <c r="C1110" t="s">
        <v>13</v>
      </c>
      <c r="D1110" t="s">
        <v>129</v>
      </c>
      <c r="E1110">
        <v>4</v>
      </c>
      <c r="F1110">
        <v>28</v>
      </c>
      <c r="G1110">
        <v>11</v>
      </c>
      <c r="H1110">
        <v>43</v>
      </c>
      <c r="I1110">
        <v>52</v>
      </c>
      <c r="J1110">
        <v>17</v>
      </c>
    </row>
    <row r="1111" spans="1:10" ht="15" x14ac:dyDescent="0.25">
      <c r="A1111" t="s">
        <v>299</v>
      </c>
      <c r="B1111" t="s">
        <v>475</v>
      </c>
      <c r="C1111" t="s">
        <v>13</v>
      </c>
      <c r="D1111" t="s">
        <v>129</v>
      </c>
      <c r="E1111"/>
      <c r="F1111">
        <v>1</v>
      </c>
      <c r="G1111">
        <v>2</v>
      </c>
      <c r="H1111">
        <v>3</v>
      </c>
      <c r="I1111">
        <v>4</v>
      </c>
      <c r="J1111">
        <v>18</v>
      </c>
    </row>
    <row r="1112" spans="1:10" ht="15" x14ac:dyDescent="0.25">
      <c r="A1112" t="s">
        <v>299</v>
      </c>
      <c r="B1112" t="s">
        <v>476</v>
      </c>
      <c r="C1112" t="s">
        <v>13</v>
      </c>
      <c r="D1112" t="s">
        <v>129</v>
      </c>
      <c r="E1112"/>
      <c r="F1112">
        <v>2</v>
      </c>
      <c r="G1112"/>
      <c r="H1112">
        <v>2</v>
      </c>
      <c r="I1112">
        <v>3</v>
      </c>
      <c r="J1112">
        <v>19</v>
      </c>
    </row>
    <row r="1113" spans="1:10" ht="15" x14ac:dyDescent="0.25">
      <c r="A1113" t="s">
        <v>299</v>
      </c>
      <c r="B1113" t="s">
        <v>477</v>
      </c>
      <c r="C1113" t="s">
        <v>13</v>
      </c>
      <c r="D1113" t="s">
        <v>129</v>
      </c>
      <c r="E1113"/>
      <c r="F1113">
        <v>2</v>
      </c>
      <c r="G1113">
        <v>1</v>
      </c>
      <c r="H1113">
        <v>3</v>
      </c>
      <c r="I1113">
        <v>3</v>
      </c>
      <c r="J1113">
        <v>20</v>
      </c>
    </row>
    <row r="1114" spans="1:10" ht="15" x14ac:dyDescent="0.25">
      <c r="A1114" t="s">
        <v>299</v>
      </c>
      <c r="B1114" t="s">
        <v>478</v>
      </c>
      <c r="C1114" t="s">
        <v>13</v>
      </c>
      <c r="D1114" t="s">
        <v>129</v>
      </c>
      <c r="E1114"/>
      <c r="F1114">
        <v>2</v>
      </c>
      <c r="G1114"/>
      <c r="H1114">
        <v>2</v>
      </c>
      <c r="I1114">
        <v>5</v>
      </c>
      <c r="J1114">
        <v>21</v>
      </c>
    </row>
    <row r="1115" spans="1:10" ht="15" x14ac:dyDescent="0.25">
      <c r="A1115" t="s">
        <v>299</v>
      </c>
      <c r="B1115" t="s">
        <v>479</v>
      </c>
      <c r="C1115" t="s">
        <v>13</v>
      </c>
      <c r="D1115" t="s">
        <v>129</v>
      </c>
      <c r="E1115"/>
      <c r="F1115">
        <v>1</v>
      </c>
      <c r="G1115"/>
      <c r="H1115">
        <v>1</v>
      </c>
      <c r="I1115">
        <v>1</v>
      </c>
      <c r="J1115">
        <v>22</v>
      </c>
    </row>
    <row r="1116" spans="1:10" ht="15" x14ac:dyDescent="0.25">
      <c r="A1116" t="s">
        <v>299</v>
      </c>
      <c r="B1116" t="s">
        <v>480</v>
      </c>
      <c r="C1116" t="s">
        <v>13</v>
      </c>
      <c r="D1116" t="s">
        <v>129</v>
      </c>
      <c r="E1116">
        <v>1</v>
      </c>
      <c r="F1116"/>
      <c r="G1116"/>
      <c r="H1116">
        <v>1</v>
      </c>
      <c r="I1116"/>
      <c r="J1116">
        <v>23</v>
      </c>
    </row>
    <row r="1117" spans="1:10" ht="15" x14ac:dyDescent="0.25">
      <c r="A1117" t="s">
        <v>299</v>
      </c>
      <c r="B1117" t="s">
        <v>481</v>
      </c>
      <c r="C1117" t="s">
        <v>13</v>
      </c>
      <c r="D1117" t="s">
        <v>129</v>
      </c>
      <c r="E1117">
        <v>4</v>
      </c>
      <c r="F1117">
        <v>12</v>
      </c>
      <c r="G1117">
        <v>7</v>
      </c>
      <c r="H1117">
        <v>23</v>
      </c>
      <c r="I1117">
        <v>27</v>
      </c>
      <c r="J1117">
        <v>24</v>
      </c>
    </row>
    <row r="1118" spans="1:10" ht="15" x14ac:dyDescent="0.25">
      <c r="A1118" t="s">
        <v>299</v>
      </c>
      <c r="B1118" t="s">
        <v>482</v>
      </c>
      <c r="C1118" t="s">
        <v>13</v>
      </c>
      <c r="D1118" t="s">
        <v>129</v>
      </c>
      <c r="E1118"/>
      <c r="F1118">
        <v>12</v>
      </c>
      <c r="G1118"/>
      <c r="H1118">
        <v>12</v>
      </c>
      <c r="I1118">
        <v>13</v>
      </c>
      <c r="J1118">
        <v>25</v>
      </c>
    </row>
    <row r="1119" spans="1:10" ht="15" x14ac:dyDescent="0.25">
      <c r="A1119" t="s">
        <v>299</v>
      </c>
      <c r="B1119" t="s">
        <v>483</v>
      </c>
      <c r="C1119" t="s">
        <v>13</v>
      </c>
      <c r="D1119" t="s">
        <v>129</v>
      </c>
      <c r="E1119">
        <v>1</v>
      </c>
      <c r="F1119">
        <v>8</v>
      </c>
      <c r="G1119"/>
      <c r="H1119">
        <v>9</v>
      </c>
      <c r="I1119">
        <v>6</v>
      </c>
      <c r="J1119">
        <v>26</v>
      </c>
    </row>
    <row r="1120" spans="1:10" ht="15" x14ac:dyDescent="0.25">
      <c r="A1120" t="s">
        <v>299</v>
      </c>
      <c r="B1120" t="s">
        <v>484</v>
      </c>
      <c r="C1120" t="s">
        <v>13</v>
      </c>
      <c r="D1120" t="s">
        <v>129</v>
      </c>
      <c r="E1120">
        <v>1</v>
      </c>
      <c r="F1120"/>
      <c r="G1120"/>
      <c r="H1120">
        <v>1</v>
      </c>
      <c r="I1120"/>
      <c r="J1120">
        <v>27</v>
      </c>
    </row>
    <row r="1121" spans="1:10" ht="15" x14ac:dyDescent="0.25">
      <c r="A1121" t="s">
        <v>299</v>
      </c>
      <c r="B1121" t="s">
        <v>485</v>
      </c>
      <c r="C1121" t="s">
        <v>13</v>
      </c>
      <c r="D1121" t="s">
        <v>129</v>
      </c>
      <c r="E1121"/>
      <c r="F1121"/>
      <c r="G1121"/>
      <c r="H1121"/>
      <c r="I1121"/>
      <c r="J1121">
        <v>28</v>
      </c>
    </row>
    <row r="1122" spans="1:10" ht="15" x14ac:dyDescent="0.25">
      <c r="A1122" t="s">
        <v>299</v>
      </c>
      <c r="B1122" t="s">
        <v>486</v>
      </c>
      <c r="C1122" t="s">
        <v>13</v>
      </c>
      <c r="D1122" t="s">
        <v>129</v>
      </c>
      <c r="E1122"/>
      <c r="F1122">
        <v>3</v>
      </c>
      <c r="G1122"/>
      <c r="H1122">
        <v>3</v>
      </c>
      <c r="I1122">
        <v>4</v>
      </c>
      <c r="J1122">
        <v>29</v>
      </c>
    </row>
    <row r="1123" spans="1:10" ht="15" x14ac:dyDescent="0.25">
      <c r="A1123" t="s">
        <v>299</v>
      </c>
      <c r="B1123" t="s">
        <v>487</v>
      </c>
      <c r="C1123" t="s">
        <v>13</v>
      </c>
      <c r="D1123" t="s">
        <v>129</v>
      </c>
      <c r="E1123"/>
      <c r="F1123"/>
      <c r="G1123"/>
      <c r="H1123"/>
      <c r="I1123">
        <v>1</v>
      </c>
      <c r="J1123">
        <v>30</v>
      </c>
    </row>
    <row r="1124" spans="1:10" ht="15" x14ac:dyDescent="0.25">
      <c r="A1124" t="s">
        <v>299</v>
      </c>
      <c r="B1124" t="s">
        <v>488</v>
      </c>
      <c r="C1124" t="s">
        <v>13</v>
      </c>
      <c r="D1124" t="s">
        <v>129</v>
      </c>
      <c r="E1124"/>
      <c r="F1124"/>
      <c r="G1124"/>
      <c r="H1124"/>
      <c r="I1124"/>
      <c r="J1124">
        <v>31</v>
      </c>
    </row>
    <row r="1125" spans="1:10" ht="15" x14ac:dyDescent="0.25">
      <c r="A1125" t="s">
        <v>299</v>
      </c>
      <c r="B1125" t="s">
        <v>489</v>
      </c>
      <c r="C1125" t="s">
        <v>13</v>
      </c>
      <c r="D1125" t="s">
        <v>129</v>
      </c>
      <c r="E1125"/>
      <c r="F1125">
        <v>4</v>
      </c>
      <c r="G1125">
        <v>3</v>
      </c>
      <c r="H1125">
        <v>7</v>
      </c>
      <c r="I1125">
        <v>9</v>
      </c>
      <c r="J1125">
        <v>32</v>
      </c>
    </row>
    <row r="1126" spans="1:10" ht="15" x14ac:dyDescent="0.25">
      <c r="A1126" t="s">
        <v>299</v>
      </c>
      <c r="B1126" t="s">
        <v>490</v>
      </c>
      <c r="C1126" t="s">
        <v>13</v>
      </c>
      <c r="D1126" t="s">
        <v>129</v>
      </c>
      <c r="E1126">
        <v>3</v>
      </c>
      <c r="F1126">
        <v>3</v>
      </c>
      <c r="G1126">
        <v>4</v>
      </c>
      <c r="H1126">
        <v>10</v>
      </c>
      <c r="I1126">
        <v>13</v>
      </c>
      <c r="J1126">
        <v>33</v>
      </c>
    </row>
    <row r="1127" spans="1:10" ht="15" x14ac:dyDescent="0.25">
      <c r="A1127" t="s">
        <v>299</v>
      </c>
      <c r="B1127" t="s">
        <v>491</v>
      </c>
      <c r="C1127" t="s">
        <v>13</v>
      </c>
      <c r="D1127" t="s">
        <v>129</v>
      </c>
      <c r="E1127"/>
      <c r="F1127">
        <v>0.73699999999999999</v>
      </c>
      <c r="G1127"/>
      <c r="H1127">
        <v>0.66700000000000004</v>
      </c>
      <c r="I1127">
        <v>0.8</v>
      </c>
      <c r="J1127">
        <v>34</v>
      </c>
    </row>
    <row r="1128" spans="1:10" ht="15" x14ac:dyDescent="0.25">
      <c r="A1128" t="s">
        <v>299</v>
      </c>
      <c r="B1128" t="s">
        <v>492</v>
      </c>
      <c r="C1128" t="s">
        <v>13</v>
      </c>
      <c r="D1128" t="s">
        <v>129</v>
      </c>
      <c r="E1128">
        <v>0.66700000000000004</v>
      </c>
      <c r="F1128">
        <v>0.64300000000000002</v>
      </c>
      <c r="G1128">
        <v>1</v>
      </c>
      <c r="H1128">
        <v>0.66700000000000004</v>
      </c>
      <c r="I1128">
        <v>0.73099999999999998</v>
      </c>
      <c r="J1128">
        <v>35</v>
      </c>
    </row>
    <row r="1129" spans="1:10" ht="15" x14ac:dyDescent="0.25">
      <c r="A1129" t="s">
        <v>299</v>
      </c>
      <c r="B1129" t="s">
        <v>178</v>
      </c>
      <c r="C1129" t="s">
        <v>13</v>
      </c>
      <c r="D1129" t="s">
        <v>129</v>
      </c>
      <c r="E1129"/>
      <c r="F1129">
        <v>7079</v>
      </c>
      <c r="G1129"/>
      <c r="H1129">
        <v>7079</v>
      </c>
      <c r="I1129">
        <v>7235</v>
      </c>
      <c r="J1129">
        <v>36</v>
      </c>
    </row>
    <row r="1130" spans="1:10" ht="15" x14ac:dyDescent="0.25">
      <c r="A1130" t="s">
        <v>299</v>
      </c>
      <c r="B1130" t="s">
        <v>493</v>
      </c>
      <c r="C1130" t="s">
        <v>13</v>
      </c>
      <c r="D1130" t="s">
        <v>129</v>
      </c>
      <c r="E1130"/>
      <c r="F1130"/>
      <c r="G1130">
        <v>1</v>
      </c>
      <c r="H1130"/>
      <c r="I1130"/>
      <c r="J1130">
        <v>39</v>
      </c>
    </row>
    <row r="1131" spans="1:10" ht="15" x14ac:dyDescent="0.25">
      <c r="A1131" t="s">
        <v>299</v>
      </c>
      <c r="B1131" t="s">
        <v>494</v>
      </c>
      <c r="C1131" t="s">
        <v>13</v>
      </c>
      <c r="D1131" t="s">
        <v>129</v>
      </c>
      <c r="E1131"/>
      <c r="F1131"/>
      <c r="G1131">
        <v>1</v>
      </c>
      <c r="H1131">
        <v>1</v>
      </c>
      <c r="I1131">
        <v>1</v>
      </c>
      <c r="J1131">
        <v>40</v>
      </c>
    </row>
    <row r="1132" spans="1:10" ht="15" x14ac:dyDescent="0.25">
      <c r="A1132" t="s">
        <v>299</v>
      </c>
      <c r="B1132" t="s">
        <v>495</v>
      </c>
      <c r="C1132" t="s">
        <v>13</v>
      </c>
      <c r="D1132" t="s">
        <v>129</v>
      </c>
      <c r="E1132"/>
      <c r="F1132"/>
      <c r="G1132">
        <v>1</v>
      </c>
      <c r="H1132">
        <v>1</v>
      </c>
      <c r="I1132">
        <v>1</v>
      </c>
      <c r="J1132">
        <v>41</v>
      </c>
    </row>
    <row r="1133" spans="1:10" ht="15" x14ac:dyDescent="0.25">
      <c r="A1133" t="s">
        <v>303</v>
      </c>
      <c r="B1133" t="s">
        <v>458</v>
      </c>
      <c r="C1133" t="s">
        <v>14</v>
      </c>
      <c r="D1133" t="s">
        <v>130</v>
      </c>
      <c r="E1133">
        <v>36</v>
      </c>
      <c r="F1133">
        <v>94</v>
      </c>
      <c r="G1133">
        <v>1</v>
      </c>
      <c r="H1133">
        <v>133</v>
      </c>
      <c r="I1133">
        <v>62</v>
      </c>
      <c r="J1133">
        <v>1</v>
      </c>
    </row>
    <row r="1134" spans="1:10" ht="15" x14ac:dyDescent="0.25">
      <c r="A1134" t="s">
        <v>303</v>
      </c>
      <c r="B1134" t="s">
        <v>459</v>
      </c>
      <c r="C1134" t="s">
        <v>14</v>
      </c>
      <c r="D1134" t="s">
        <v>130</v>
      </c>
      <c r="E1134">
        <v>47</v>
      </c>
      <c r="F1134">
        <v>78</v>
      </c>
      <c r="G1134">
        <v>8</v>
      </c>
      <c r="H1134">
        <v>133</v>
      </c>
      <c r="I1134">
        <v>155</v>
      </c>
      <c r="J1134">
        <v>2</v>
      </c>
    </row>
    <row r="1135" spans="1:10" ht="15" x14ac:dyDescent="0.25">
      <c r="A1135" t="s">
        <v>303</v>
      </c>
      <c r="B1135" t="s">
        <v>460</v>
      </c>
      <c r="C1135" t="s">
        <v>14</v>
      </c>
      <c r="D1135" t="s">
        <v>130</v>
      </c>
      <c r="E1135">
        <v>36</v>
      </c>
      <c r="F1135">
        <v>43</v>
      </c>
      <c r="G1135">
        <v>1</v>
      </c>
      <c r="H1135"/>
      <c r="I1135"/>
      <c r="J1135">
        <v>3</v>
      </c>
    </row>
    <row r="1136" spans="1:10" ht="15" x14ac:dyDescent="0.25">
      <c r="A1136" t="s">
        <v>303</v>
      </c>
      <c r="B1136" t="s">
        <v>461</v>
      </c>
      <c r="C1136" t="s">
        <v>14</v>
      </c>
      <c r="D1136" t="s">
        <v>130</v>
      </c>
      <c r="E1136">
        <v>24</v>
      </c>
      <c r="F1136">
        <v>44</v>
      </c>
      <c r="G1136">
        <v>4</v>
      </c>
      <c r="H1136">
        <v>72</v>
      </c>
      <c r="I1136">
        <v>71</v>
      </c>
      <c r="J1136">
        <v>4</v>
      </c>
    </row>
    <row r="1137" spans="1:10" ht="15" x14ac:dyDescent="0.25">
      <c r="A1137" t="s">
        <v>303</v>
      </c>
      <c r="B1137" t="s">
        <v>462</v>
      </c>
      <c r="C1137" t="s">
        <v>14</v>
      </c>
      <c r="D1137" t="s">
        <v>130</v>
      </c>
      <c r="E1137">
        <v>15</v>
      </c>
      <c r="F1137">
        <v>34</v>
      </c>
      <c r="G1137">
        <v>4</v>
      </c>
      <c r="H1137">
        <v>53</v>
      </c>
      <c r="I1137">
        <v>76</v>
      </c>
      <c r="J1137">
        <v>5</v>
      </c>
    </row>
    <row r="1138" spans="1:10" ht="15" x14ac:dyDescent="0.25">
      <c r="A1138" t="s">
        <v>303</v>
      </c>
      <c r="B1138" t="s">
        <v>463</v>
      </c>
      <c r="C1138" t="s">
        <v>14</v>
      </c>
      <c r="D1138" t="s">
        <v>130</v>
      </c>
      <c r="E1138"/>
      <c r="F1138">
        <v>3</v>
      </c>
      <c r="G1138"/>
      <c r="H1138">
        <v>3</v>
      </c>
      <c r="I1138">
        <v>9</v>
      </c>
      <c r="J1138">
        <v>6</v>
      </c>
    </row>
    <row r="1139" spans="1:10" ht="15" x14ac:dyDescent="0.25">
      <c r="A1139" t="s">
        <v>303</v>
      </c>
      <c r="B1139" t="s">
        <v>464</v>
      </c>
      <c r="C1139" t="s">
        <v>14</v>
      </c>
      <c r="D1139" t="s">
        <v>130</v>
      </c>
      <c r="E1139">
        <v>1</v>
      </c>
      <c r="F1139">
        <v>1</v>
      </c>
      <c r="G1139"/>
      <c r="H1139">
        <v>2</v>
      </c>
      <c r="I1139"/>
      <c r="J1139">
        <v>7</v>
      </c>
    </row>
    <row r="1140" spans="1:10" ht="15" x14ac:dyDescent="0.25">
      <c r="A1140" t="s">
        <v>303</v>
      </c>
      <c r="B1140" t="s">
        <v>465</v>
      </c>
      <c r="C1140" t="s">
        <v>14</v>
      </c>
      <c r="D1140" t="s">
        <v>130</v>
      </c>
      <c r="E1140"/>
      <c r="F1140"/>
      <c r="G1140"/>
      <c r="H1140"/>
      <c r="I1140"/>
      <c r="J1140">
        <v>8</v>
      </c>
    </row>
    <row r="1141" spans="1:10" ht="15" x14ac:dyDescent="0.25">
      <c r="A1141" t="s">
        <v>303</v>
      </c>
      <c r="B1141" t="s">
        <v>466</v>
      </c>
      <c r="C1141" t="s">
        <v>14</v>
      </c>
      <c r="D1141" t="s">
        <v>130</v>
      </c>
      <c r="E1141">
        <v>2</v>
      </c>
      <c r="F1141"/>
      <c r="G1141"/>
      <c r="H1141">
        <v>2</v>
      </c>
      <c r="I1141">
        <v>3</v>
      </c>
      <c r="J1141">
        <v>9</v>
      </c>
    </row>
    <row r="1142" spans="1:10" ht="15" x14ac:dyDescent="0.25">
      <c r="A1142" t="s">
        <v>303</v>
      </c>
      <c r="B1142" t="s">
        <v>467</v>
      </c>
      <c r="C1142" t="s">
        <v>14</v>
      </c>
      <c r="D1142" t="s">
        <v>130</v>
      </c>
      <c r="E1142"/>
      <c r="F1142"/>
      <c r="G1142"/>
      <c r="H1142"/>
      <c r="I1142"/>
      <c r="J1142">
        <v>10</v>
      </c>
    </row>
    <row r="1143" spans="1:10" ht="15" x14ac:dyDescent="0.25">
      <c r="A1143" t="s">
        <v>303</v>
      </c>
      <c r="B1143" t="s">
        <v>468</v>
      </c>
      <c r="C1143" t="s">
        <v>14</v>
      </c>
      <c r="D1143" t="s">
        <v>130</v>
      </c>
      <c r="E1143">
        <v>42</v>
      </c>
      <c r="F1143">
        <v>75</v>
      </c>
      <c r="G1143">
        <v>7</v>
      </c>
      <c r="H1143">
        <v>124</v>
      </c>
      <c r="I1143">
        <v>144</v>
      </c>
      <c r="J1143">
        <v>11</v>
      </c>
    </row>
    <row r="1144" spans="1:10" ht="15" x14ac:dyDescent="0.25">
      <c r="A1144" t="s">
        <v>303</v>
      </c>
      <c r="B1144" t="s">
        <v>469</v>
      </c>
      <c r="C1144" t="s">
        <v>14</v>
      </c>
      <c r="D1144" t="s">
        <v>130</v>
      </c>
      <c r="E1144">
        <v>1</v>
      </c>
      <c r="F1144">
        <v>1</v>
      </c>
      <c r="G1144"/>
      <c r="H1144">
        <v>2</v>
      </c>
      <c r="I1144"/>
      <c r="J1144">
        <v>12</v>
      </c>
    </row>
    <row r="1145" spans="1:10" ht="15" x14ac:dyDescent="0.25">
      <c r="A1145" t="s">
        <v>303</v>
      </c>
      <c r="B1145" t="s">
        <v>470</v>
      </c>
      <c r="C1145" t="s">
        <v>14</v>
      </c>
      <c r="D1145" t="s">
        <v>130</v>
      </c>
      <c r="E1145">
        <v>2</v>
      </c>
      <c r="F1145">
        <v>9</v>
      </c>
      <c r="G1145"/>
      <c r="H1145">
        <v>11</v>
      </c>
      <c r="I1145">
        <v>6</v>
      </c>
      <c r="J1145">
        <v>13</v>
      </c>
    </row>
    <row r="1146" spans="1:10" ht="15" x14ac:dyDescent="0.25">
      <c r="A1146" t="s">
        <v>303</v>
      </c>
      <c r="B1146" t="s">
        <v>471</v>
      </c>
      <c r="C1146" t="s">
        <v>14</v>
      </c>
      <c r="D1146" t="s">
        <v>130</v>
      </c>
      <c r="E1146">
        <v>7</v>
      </c>
      <c r="F1146">
        <v>4</v>
      </c>
      <c r="G1146"/>
      <c r="H1146">
        <v>11</v>
      </c>
      <c r="I1146">
        <v>17</v>
      </c>
      <c r="J1146">
        <v>14</v>
      </c>
    </row>
    <row r="1147" spans="1:10" ht="15" x14ac:dyDescent="0.25">
      <c r="A1147" t="s">
        <v>303</v>
      </c>
      <c r="B1147" t="s">
        <v>472</v>
      </c>
      <c r="C1147" t="s">
        <v>14</v>
      </c>
      <c r="D1147" t="s">
        <v>130</v>
      </c>
      <c r="E1147"/>
      <c r="F1147"/>
      <c r="G1147"/>
      <c r="H1147"/>
      <c r="I1147"/>
      <c r="J1147">
        <v>15</v>
      </c>
    </row>
    <row r="1148" spans="1:10" ht="15" x14ac:dyDescent="0.25">
      <c r="A1148" t="s">
        <v>303</v>
      </c>
      <c r="B1148" t="s">
        <v>473</v>
      </c>
      <c r="C1148" t="s">
        <v>14</v>
      </c>
      <c r="D1148" t="s">
        <v>130</v>
      </c>
      <c r="E1148">
        <v>37</v>
      </c>
      <c r="F1148">
        <v>76</v>
      </c>
      <c r="G1148">
        <v>7</v>
      </c>
      <c r="H1148">
        <v>120</v>
      </c>
      <c r="I1148">
        <v>147</v>
      </c>
      <c r="J1148">
        <v>16</v>
      </c>
    </row>
    <row r="1149" spans="1:10" ht="15" x14ac:dyDescent="0.25">
      <c r="A1149" t="s">
        <v>303</v>
      </c>
      <c r="B1149" t="s">
        <v>474</v>
      </c>
      <c r="C1149" t="s">
        <v>14</v>
      </c>
      <c r="D1149" t="s">
        <v>130</v>
      </c>
      <c r="E1149">
        <v>41</v>
      </c>
      <c r="F1149">
        <v>44</v>
      </c>
      <c r="G1149">
        <v>4</v>
      </c>
      <c r="H1149">
        <v>89</v>
      </c>
      <c r="I1149">
        <v>98</v>
      </c>
      <c r="J1149">
        <v>17</v>
      </c>
    </row>
    <row r="1150" spans="1:10" ht="15" x14ac:dyDescent="0.25">
      <c r="A1150" t="s">
        <v>303</v>
      </c>
      <c r="B1150" t="s">
        <v>475</v>
      </c>
      <c r="C1150" t="s">
        <v>14</v>
      </c>
      <c r="D1150" t="s">
        <v>130</v>
      </c>
      <c r="E1150"/>
      <c r="F1150">
        <v>4</v>
      </c>
      <c r="G1150">
        <v>1</v>
      </c>
      <c r="H1150">
        <v>5</v>
      </c>
      <c r="I1150">
        <v>8</v>
      </c>
      <c r="J1150">
        <v>18</v>
      </c>
    </row>
    <row r="1151" spans="1:10" ht="15" x14ac:dyDescent="0.25">
      <c r="A1151" t="s">
        <v>303</v>
      </c>
      <c r="B1151" t="s">
        <v>476</v>
      </c>
      <c r="C1151" t="s">
        <v>14</v>
      </c>
      <c r="D1151" t="s">
        <v>130</v>
      </c>
      <c r="E1151"/>
      <c r="F1151">
        <v>3</v>
      </c>
      <c r="G1151">
        <v>1</v>
      </c>
      <c r="H1151">
        <v>4</v>
      </c>
      <c r="I1151">
        <v>10</v>
      </c>
      <c r="J1151">
        <v>19</v>
      </c>
    </row>
    <row r="1152" spans="1:10" ht="15" x14ac:dyDescent="0.25">
      <c r="A1152" t="s">
        <v>303</v>
      </c>
      <c r="B1152" t="s">
        <v>477</v>
      </c>
      <c r="C1152" t="s">
        <v>14</v>
      </c>
      <c r="D1152" t="s">
        <v>130</v>
      </c>
      <c r="E1152">
        <v>1</v>
      </c>
      <c r="F1152">
        <v>4</v>
      </c>
      <c r="G1152"/>
      <c r="H1152">
        <v>5</v>
      </c>
      <c r="I1152">
        <v>10</v>
      </c>
      <c r="J1152">
        <v>20</v>
      </c>
    </row>
    <row r="1153" spans="1:10" ht="15" x14ac:dyDescent="0.25">
      <c r="A1153" t="s">
        <v>303</v>
      </c>
      <c r="B1153" t="s">
        <v>478</v>
      </c>
      <c r="C1153" t="s">
        <v>14</v>
      </c>
      <c r="D1153" t="s">
        <v>130</v>
      </c>
      <c r="E1153"/>
      <c r="F1153">
        <v>10</v>
      </c>
      <c r="G1153">
        <v>1</v>
      </c>
      <c r="H1153">
        <v>11</v>
      </c>
      <c r="I1153">
        <v>10</v>
      </c>
      <c r="J1153">
        <v>21</v>
      </c>
    </row>
    <row r="1154" spans="1:10" ht="15" x14ac:dyDescent="0.25">
      <c r="A1154" t="s">
        <v>303</v>
      </c>
      <c r="B1154" t="s">
        <v>479</v>
      </c>
      <c r="C1154" t="s">
        <v>14</v>
      </c>
      <c r="D1154" t="s">
        <v>130</v>
      </c>
      <c r="E1154"/>
      <c r="F1154">
        <v>3</v>
      </c>
      <c r="G1154">
        <v>1</v>
      </c>
      <c r="H1154">
        <v>4</v>
      </c>
      <c r="I1154">
        <v>9</v>
      </c>
      <c r="J1154">
        <v>22</v>
      </c>
    </row>
    <row r="1155" spans="1:10" ht="15" x14ac:dyDescent="0.25">
      <c r="A1155" t="s">
        <v>303</v>
      </c>
      <c r="B1155" t="s">
        <v>480</v>
      </c>
      <c r="C1155" t="s">
        <v>14</v>
      </c>
      <c r="D1155" t="s">
        <v>130</v>
      </c>
      <c r="E1155"/>
      <c r="F1155">
        <v>1</v>
      </c>
      <c r="G1155"/>
      <c r="H1155">
        <v>1</v>
      </c>
      <c r="I1155">
        <v>1</v>
      </c>
      <c r="J1155">
        <v>23</v>
      </c>
    </row>
    <row r="1156" spans="1:10" ht="15" x14ac:dyDescent="0.25">
      <c r="A1156" t="s">
        <v>303</v>
      </c>
      <c r="B1156" t="s">
        <v>481</v>
      </c>
      <c r="C1156" t="s">
        <v>14</v>
      </c>
      <c r="D1156" t="s">
        <v>130</v>
      </c>
      <c r="E1156">
        <v>33</v>
      </c>
      <c r="F1156">
        <v>18</v>
      </c>
      <c r="G1156"/>
      <c r="H1156">
        <v>51</v>
      </c>
      <c r="I1156">
        <v>34</v>
      </c>
      <c r="J1156">
        <v>24</v>
      </c>
    </row>
    <row r="1157" spans="1:10" ht="15" x14ac:dyDescent="0.25">
      <c r="A1157" t="s">
        <v>303</v>
      </c>
      <c r="B1157" t="s">
        <v>482</v>
      </c>
      <c r="C1157" t="s">
        <v>14</v>
      </c>
      <c r="D1157" t="s">
        <v>130</v>
      </c>
      <c r="E1157">
        <v>15</v>
      </c>
      <c r="F1157">
        <v>36</v>
      </c>
      <c r="G1157"/>
      <c r="H1157">
        <v>51</v>
      </c>
      <c r="I1157">
        <v>66</v>
      </c>
      <c r="J1157">
        <v>25</v>
      </c>
    </row>
    <row r="1158" spans="1:10" ht="15" x14ac:dyDescent="0.25">
      <c r="A1158" t="s">
        <v>303</v>
      </c>
      <c r="B1158" t="s">
        <v>483</v>
      </c>
      <c r="C1158" t="s">
        <v>14</v>
      </c>
      <c r="D1158" t="s">
        <v>130</v>
      </c>
      <c r="E1158">
        <v>10</v>
      </c>
      <c r="F1158">
        <v>3</v>
      </c>
      <c r="G1158"/>
      <c r="H1158">
        <v>13</v>
      </c>
      <c r="I1158">
        <v>12</v>
      </c>
      <c r="J1158">
        <v>26</v>
      </c>
    </row>
    <row r="1159" spans="1:10" ht="15" x14ac:dyDescent="0.25">
      <c r="A1159" t="s">
        <v>303</v>
      </c>
      <c r="B1159" t="s">
        <v>484</v>
      </c>
      <c r="C1159" t="s">
        <v>14</v>
      </c>
      <c r="D1159" t="s">
        <v>130</v>
      </c>
      <c r="E1159">
        <v>4</v>
      </c>
      <c r="F1159">
        <v>1</v>
      </c>
      <c r="G1159"/>
      <c r="H1159">
        <v>5</v>
      </c>
      <c r="I1159"/>
      <c r="J1159">
        <v>27</v>
      </c>
    </row>
    <row r="1160" spans="1:10" ht="15" x14ac:dyDescent="0.25">
      <c r="A1160" t="s">
        <v>303</v>
      </c>
      <c r="B1160" t="s">
        <v>485</v>
      </c>
      <c r="C1160" t="s">
        <v>14</v>
      </c>
      <c r="D1160" t="s">
        <v>130</v>
      </c>
      <c r="E1160"/>
      <c r="F1160"/>
      <c r="G1160"/>
      <c r="H1160"/>
      <c r="I1160"/>
      <c r="J1160">
        <v>28</v>
      </c>
    </row>
    <row r="1161" spans="1:10" ht="15" x14ac:dyDescent="0.25">
      <c r="A1161" t="s">
        <v>303</v>
      </c>
      <c r="B1161" t="s">
        <v>486</v>
      </c>
      <c r="C1161" t="s">
        <v>14</v>
      </c>
      <c r="D1161" t="s">
        <v>130</v>
      </c>
      <c r="E1161"/>
      <c r="F1161"/>
      <c r="G1161"/>
      <c r="H1161"/>
      <c r="I1161">
        <v>3</v>
      </c>
      <c r="J1161">
        <v>29</v>
      </c>
    </row>
    <row r="1162" spans="1:10" ht="15" x14ac:dyDescent="0.25">
      <c r="A1162" t="s">
        <v>303</v>
      </c>
      <c r="B1162" t="s">
        <v>487</v>
      </c>
      <c r="C1162" t="s">
        <v>14</v>
      </c>
      <c r="D1162" t="s">
        <v>130</v>
      </c>
      <c r="E1162"/>
      <c r="F1162"/>
      <c r="G1162"/>
      <c r="H1162"/>
      <c r="I1162"/>
      <c r="J1162">
        <v>30</v>
      </c>
    </row>
    <row r="1163" spans="1:10" ht="15" x14ac:dyDescent="0.25">
      <c r="A1163" t="s">
        <v>303</v>
      </c>
      <c r="B1163" t="s">
        <v>488</v>
      </c>
      <c r="C1163" t="s">
        <v>14</v>
      </c>
      <c r="D1163" t="s">
        <v>130</v>
      </c>
      <c r="E1163"/>
      <c r="F1163"/>
      <c r="G1163"/>
      <c r="H1163"/>
      <c r="I1163"/>
      <c r="J1163">
        <v>31</v>
      </c>
    </row>
    <row r="1164" spans="1:10" ht="15" x14ac:dyDescent="0.25">
      <c r="A1164" t="s">
        <v>303</v>
      </c>
      <c r="B1164" t="s">
        <v>489</v>
      </c>
      <c r="C1164" t="s">
        <v>14</v>
      </c>
      <c r="D1164" t="s">
        <v>130</v>
      </c>
      <c r="E1164">
        <v>7</v>
      </c>
      <c r="F1164">
        <v>5</v>
      </c>
      <c r="G1164">
        <v>1</v>
      </c>
      <c r="H1164">
        <v>13</v>
      </c>
      <c r="I1164">
        <v>17</v>
      </c>
      <c r="J1164">
        <v>32</v>
      </c>
    </row>
    <row r="1165" spans="1:10" ht="15" x14ac:dyDescent="0.25">
      <c r="A1165" t="s">
        <v>303</v>
      </c>
      <c r="B1165" t="s">
        <v>490</v>
      </c>
      <c r="C1165" t="s">
        <v>14</v>
      </c>
      <c r="D1165" t="s">
        <v>130</v>
      </c>
      <c r="E1165">
        <v>10</v>
      </c>
      <c r="F1165">
        <v>3</v>
      </c>
      <c r="G1165"/>
      <c r="H1165">
        <v>13</v>
      </c>
      <c r="I1165">
        <v>8</v>
      </c>
      <c r="J1165">
        <v>33</v>
      </c>
    </row>
    <row r="1166" spans="1:10" ht="15" x14ac:dyDescent="0.25">
      <c r="A1166" t="s">
        <v>303</v>
      </c>
      <c r="B1166" t="s">
        <v>491</v>
      </c>
      <c r="C1166" t="s">
        <v>14</v>
      </c>
      <c r="D1166" t="s">
        <v>130</v>
      </c>
      <c r="E1166">
        <v>0.61799999999999999</v>
      </c>
      <c r="F1166">
        <v>0.75</v>
      </c>
      <c r="G1166"/>
      <c r="H1166">
        <v>0.63500000000000001</v>
      </c>
      <c r="I1166">
        <v>0.69099999999999995</v>
      </c>
      <c r="J1166">
        <v>34</v>
      </c>
    </row>
    <row r="1167" spans="1:10" ht="15" x14ac:dyDescent="0.25">
      <c r="A1167" t="s">
        <v>303</v>
      </c>
      <c r="B1167" t="s">
        <v>492</v>
      </c>
      <c r="C1167" t="s">
        <v>14</v>
      </c>
      <c r="D1167" t="s">
        <v>130</v>
      </c>
      <c r="E1167">
        <v>0.60299999999999998</v>
      </c>
      <c r="F1167">
        <v>0.76900000000000002</v>
      </c>
      <c r="G1167">
        <v>0.5</v>
      </c>
      <c r="H1167">
        <v>0.629</v>
      </c>
      <c r="I1167">
        <v>0.83299999999999996</v>
      </c>
      <c r="J1167">
        <v>35</v>
      </c>
    </row>
    <row r="1168" spans="1:10" ht="15" x14ac:dyDescent="0.25">
      <c r="A1168" t="s">
        <v>303</v>
      </c>
      <c r="B1168" t="s">
        <v>178</v>
      </c>
      <c r="C1168" t="s">
        <v>14</v>
      </c>
      <c r="D1168" t="s">
        <v>130</v>
      </c>
      <c r="E1168">
        <v>6673</v>
      </c>
      <c r="F1168">
        <v>7009</v>
      </c>
      <c r="G1168"/>
      <c r="H1168">
        <v>6673</v>
      </c>
      <c r="I1168">
        <v>10073</v>
      </c>
      <c r="J1168">
        <v>36</v>
      </c>
    </row>
    <row r="1169" spans="1:10" ht="15" x14ac:dyDescent="0.25">
      <c r="A1169" t="s">
        <v>303</v>
      </c>
      <c r="B1169" t="s">
        <v>493</v>
      </c>
      <c r="C1169" t="s">
        <v>14</v>
      </c>
      <c r="D1169" t="s">
        <v>130</v>
      </c>
      <c r="E1169"/>
      <c r="F1169"/>
      <c r="G1169">
        <v>5</v>
      </c>
      <c r="H1169"/>
      <c r="I1169"/>
      <c r="J1169">
        <v>39</v>
      </c>
    </row>
    <row r="1170" spans="1:10" ht="15" x14ac:dyDescent="0.25">
      <c r="A1170" t="s">
        <v>303</v>
      </c>
      <c r="B1170" t="s">
        <v>494</v>
      </c>
      <c r="C1170" t="s">
        <v>14</v>
      </c>
      <c r="D1170" t="s">
        <v>130</v>
      </c>
      <c r="E1170"/>
      <c r="F1170"/>
      <c r="G1170">
        <v>5</v>
      </c>
      <c r="H1170">
        <v>1</v>
      </c>
      <c r="I1170">
        <v>1</v>
      </c>
      <c r="J1170">
        <v>40</v>
      </c>
    </row>
    <row r="1171" spans="1:10" ht="15" x14ac:dyDescent="0.25">
      <c r="A1171" t="s">
        <v>303</v>
      </c>
      <c r="B1171" t="s">
        <v>495</v>
      </c>
      <c r="C1171" t="s">
        <v>14</v>
      </c>
      <c r="D1171" t="s">
        <v>130</v>
      </c>
      <c r="E1171"/>
      <c r="F1171"/>
      <c r="G1171">
        <v>5</v>
      </c>
      <c r="H1171">
        <v>1</v>
      </c>
      <c r="I1171">
        <v>1</v>
      </c>
      <c r="J1171">
        <v>41</v>
      </c>
    </row>
    <row r="1172" spans="1:10" ht="15" x14ac:dyDescent="0.25">
      <c r="A1172" t="s">
        <v>305</v>
      </c>
      <c r="B1172" t="s">
        <v>458</v>
      </c>
      <c r="C1172" t="s">
        <v>14</v>
      </c>
      <c r="D1172" t="s">
        <v>132</v>
      </c>
      <c r="E1172">
        <v>50</v>
      </c>
      <c r="F1172">
        <v>61</v>
      </c>
      <c r="G1172">
        <v>2</v>
      </c>
      <c r="H1172">
        <v>114</v>
      </c>
      <c r="I1172">
        <v>98</v>
      </c>
      <c r="J1172">
        <v>1</v>
      </c>
    </row>
    <row r="1173" spans="1:10" ht="15" x14ac:dyDescent="0.25">
      <c r="A1173" t="s">
        <v>305</v>
      </c>
      <c r="B1173" t="s">
        <v>459</v>
      </c>
      <c r="C1173" t="s">
        <v>14</v>
      </c>
      <c r="D1173" t="s">
        <v>132</v>
      </c>
      <c r="E1173">
        <v>46</v>
      </c>
      <c r="F1173">
        <v>62</v>
      </c>
      <c r="G1173">
        <v>2</v>
      </c>
      <c r="H1173">
        <v>110</v>
      </c>
      <c r="I1173">
        <v>153</v>
      </c>
      <c r="J1173">
        <v>2</v>
      </c>
    </row>
    <row r="1174" spans="1:10" ht="15" x14ac:dyDescent="0.25">
      <c r="A1174" t="s">
        <v>305</v>
      </c>
      <c r="B1174" t="s">
        <v>460</v>
      </c>
      <c r="C1174" t="s">
        <v>14</v>
      </c>
      <c r="D1174" t="s">
        <v>132</v>
      </c>
      <c r="E1174">
        <v>29</v>
      </c>
      <c r="F1174">
        <v>22</v>
      </c>
      <c r="G1174"/>
      <c r="H1174"/>
      <c r="I1174"/>
      <c r="J1174">
        <v>3</v>
      </c>
    </row>
    <row r="1175" spans="1:10" ht="15" x14ac:dyDescent="0.25">
      <c r="A1175" t="s">
        <v>305</v>
      </c>
      <c r="B1175" t="s">
        <v>461</v>
      </c>
      <c r="C1175" t="s">
        <v>14</v>
      </c>
      <c r="D1175" t="s">
        <v>132</v>
      </c>
      <c r="E1175">
        <v>31</v>
      </c>
      <c r="F1175">
        <v>35</v>
      </c>
      <c r="G1175">
        <v>1</v>
      </c>
      <c r="H1175">
        <v>67</v>
      </c>
      <c r="I1175">
        <v>99</v>
      </c>
      <c r="J1175">
        <v>4</v>
      </c>
    </row>
    <row r="1176" spans="1:10" ht="15" x14ac:dyDescent="0.25">
      <c r="A1176" t="s">
        <v>305</v>
      </c>
      <c r="B1176" t="s">
        <v>462</v>
      </c>
      <c r="C1176" t="s">
        <v>14</v>
      </c>
      <c r="D1176" t="s">
        <v>132</v>
      </c>
      <c r="E1176">
        <v>15</v>
      </c>
      <c r="F1176">
        <v>26</v>
      </c>
      <c r="G1176">
        <v>1</v>
      </c>
      <c r="H1176">
        <v>42</v>
      </c>
      <c r="I1176">
        <v>52</v>
      </c>
      <c r="J1176">
        <v>5</v>
      </c>
    </row>
    <row r="1177" spans="1:10" ht="15" x14ac:dyDescent="0.25">
      <c r="A1177" t="s">
        <v>305</v>
      </c>
      <c r="B1177" t="s">
        <v>463</v>
      </c>
      <c r="C1177" t="s">
        <v>14</v>
      </c>
      <c r="D1177" t="s">
        <v>132</v>
      </c>
      <c r="E1177">
        <v>1</v>
      </c>
      <c r="F1177">
        <v>3</v>
      </c>
      <c r="G1177"/>
      <c r="H1177">
        <v>4</v>
      </c>
      <c r="I1177">
        <v>3</v>
      </c>
      <c r="J1177">
        <v>6</v>
      </c>
    </row>
    <row r="1178" spans="1:10" ht="15" x14ac:dyDescent="0.25">
      <c r="A1178" t="s">
        <v>305</v>
      </c>
      <c r="B1178" t="s">
        <v>464</v>
      </c>
      <c r="C1178" t="s">
        <v>14</v>
      </c>
      <c r="D1178" t="s">
        <v>132</v>
      </c>
      <c r="E1178">
        <v>1</v>
      </c>
      <c r="F1178">
        <v>2</v>
      </c>
      <c r="G1178"/>
      <c r="H1178">
        <v>3</v>
      </c>
      <c r="I1178">
        <v>3</v>
      </c>
      <c r="J1178">
        <v>7</v>
      </c>
    </row>
    <row r="1179" spans="1:10" ht="15" x14ac:dyDescent="0.25">
      <c r="A1179" t="s">
        <v>305</v>
      </c>
      <c r="B1179" t="s">
        <v>465</v>
      </c>
      <c r="C1179" t="s">
        <v>14</v>
      </c>
      <c r="D1179" t="s">
        <v>132</v>
      </c>
      <c r="E1179"/>
      <c r="F1179"/>
      <c r="G1179"/>
      <c r="H1179"/>
      <c r="I1179"/>
      <c r="J1179">
        <v>8</v>
      </c>
    </row>
    <row r="1180" spans="1:10" ht="15" x14ac:dyDescent="0.25">
      <c r="A1180" t="s">
        <v>305</v>
      </c>
      <c r="B1180" t="s">
        <v>466</v>
      </c>
      <c r="C1180" t="s">
        <v>14</v>
      </c>
      <c r="D1180" t="s">
        <v>132</v>
      </c>
      <c r="E1180">
        <v>1</v>
      </c>
      <c r="F1180">
        <v>1</v>
      </c>
      <c r="G1180"/>
      <c r="H1180">
        <v>2</v>
      </c>
      <c r="I1180">
        <v>3</v>
      </c>
      <c r="J1180">
        <v>9</v>
      </c>
    </row>
    <row r="1181" spans="1:10" ht="15" x14ac:dyDescent="0.25">
      <c r="A1181" t="s">
        <v>305</v>
      </c>
      <c r="B1181" t="s">
        <v>467</v>
      </c>
      <c r="C1181" t="s">
        <v>14</v>
      </c>
      <c r="D1181" t="s">
        <v>132</v>
      </c>
      <c r="E1181"/>
      <c r="F1181"/>
      <c r="G1181"/>
      <c r="H1181"/>
      <c r="I1181"/>
      <c r="J1181">
        <v>10</v>
      </c>
    </row>
    <row r="1182" spans="1:10" ht="15" x14ac:dyDescent="0.25">
      <c r="A1182" t="s">
        <v>305</v>
      </c>
      <c r="B1182" t="s">
        <v>468</v>
      </c>
      <c r="C1182" t="s">
        <v>14</v>
      </c>
      <c r="D1182" t="s">
        <v>132</v>
      </c>
      <c r="E1182">
        <v>45</v>
      </c>
      <c r="F1182">
        <v>60</v>
      </c>
      <c r="G1182">
        <v>2</v>
      </c>
      <c r="H1182">
        <v>107</v>
      </c>
      <c r="I1182">
        <v>149</v>
      </c>
      <c r="J1182">
        <v>11</v>
      </c>
    </row>
    <row r="1183" spans="1:10" ht="15" x14ac:dyDescent="0.25">
      <c r="A1183" t="s">
        <v>305</v>
      </c>
      <c r="B1183" t="s">
        <v>469</v>
      </c>
      <c r="C1183" t="s">
        <v>14</v>
      </c>
      <c r="D1183" t="s">
        <v>132</v>
      </c>
      <c r="E1183">
        <v>1</v>
      </c>
      <c r="F1183">
        <v>2</v>
      </c>
      <c r="G1183"/>
      <c r="H1183">
        <v>3</v>
      </c>
      <c r="I1183">
        <v>5</v>
      </c>
      <c r="J1183">
        <v>12</v>
      </c>
    </row>
    <row r="1184" spans="1:10" ht="15" x14ac:dyDescent="0.25">
      <c r="A1184" t="s">
        <v>305</v>
      </c>
      <c r="B1184" t="s">
        <v>470</v>
      </c>
      <c r="C1184" t="s">
        <v>14</v>
      </c>
      <c r="D1184" t="s">
        <v>132</v>
      </c>
      <c r="E1184">
        <v>3</v>
      </c>
      <c r="F1184">
        <v>6</v>
      </c>
      <c r="G1184"/>
      <c r="H1184">
        <v>9</v>
      </c>
      <c r="I1184">
        <v>15</v>
      </c>
      <c r="J1184">
        <v>13</v>
      </c>
    </row>
    <row r="1185" spans="1:10" ht="15" x14ac:dyDescent="0.25">
      <c r="A1185" t="s">
        <v>305</v>
      </c>
      <c r="B1185" t="s">
        <v>471</v>
      </c>
      <c r="C1185" t="s">
        <v>14</v>
      </c>
      <c r="D1185" t="s">
        <v>132</v>
      </c>
      <c r="E1185">
        <v>8</v>
      </c>
      <c r="F1185">
        <v>16</v>
      </c>
      <c r="G1185"/>
      <c r="H1185">
        <v>24</v>
      </c>
      <c r="I1185">
        <v>26</v>
      </c>
      <c r="J1185">
        <v>14</v>
      </c>
    </row>
    <row r="1186" spans="1:10" ht="15" x14ac:dyDescent="0.25">
      <c r="A1186" t="s">
        <v>305</v>
      </c>
      <c r="B1186" t="s">
        <v>472</v>
      </c>
      <c r="C1186" t="s">
        <v>14</v>
      </c>
      <c r="D1186" t="s">
        <v>132</v>
      </c>
      <c r="E1186"/>
      <c r="F1186"/>
      <c r="G1186"/>
      <c r="H1186"/>
      <c r="I1186"/>
      <c r="J1186">
        <v>15</v>
      </c>
    </row>
    <row r="1187" spans="1:10" ht="15" x14ac:dyDescent="0.25">
      <c r="A1187" t="s">
        <v>305</v>
      </c>
      <c r="B1187" t="s">
        <v>473</v>
      </c>
      <c r="C1187" t="s">
        <v>14</v>
      </c>
      <c r="D1187" t="s">
        <v>132</v>
      </c>
      <c r="E1187">
        <v>34</v>
      </c>
      <c r="F1187">
        <v>57</v>
      </c>
      <c r="G1187">
        <v>1</v>
      </c>
      <c r="H1187">
        <v>92</v>
      </c>
      <c r="I1187">
        <v>125</v>
      </c>
      <c r="J1187">
        <v>16</v>
      </c>
    </row>
    <row r="1188" spans="1:10" ht="15" x14ac:dyDescent="0.25">
      <c r="A1188" t="s">
        <v>305</v>
      </c>
      <c r="B1188" t="s">
        <v>474</v>
      </c>
      <c r="C1188" t="s">
        <v>14</v>
      </c>
      <c r="D1188" t="s">
        <v>132</v>
      </c>
      <c r="E1188">
        <v>24</v>
      </c>
      <c r="F1188">
        <v>33</v>
      </c>
      <c r="G1188">
        <v>1</v>
      </c>
      <c r="H1188">
        <v>58</v>
      </c>
      <c r="I1188">
        <v>86</v>
      </c>
      <c r="J1188">
        <v>17</v>
      </c>
    </row>
    <row r="1189" spans="1:10" ht="15" x14ac:dyDescent="0.25">
      <c r="A1189" t="s">
        <v>305</v>
      </c>
      <c r="B1189" t="s">
        <v>475</v>
      </c>
      <c r="C1189" t="s">
        <v>14</v>
      </c>
      <c r="D1189" t="s">
        <v>132</v>
      </c>
      <c r="E1189">
        <v>6</v>
      </c>
      <c r="F1189">
        <v>2</v>
      </c>
      <c r="G1189">
        <v>1</v>
      </c>
      <c r="H1189">
        <v>9</v>
      </c>
      <c r="I1189">
        <v>7</v>
      </c>
      <c r="J1189">
        <v>18</v>
      </c>
    </row>
    <row r="1190" spans="1:10" ht="15" x14ac:dyDescent="0.25">
      <c r="A1190" t="s">
        <v>305</v>
      </c>
      <c r="B1190" t="s">
        <v>476</v>
      </c>
      <c r="C1190" t="s">
        <v>14</v>
      </c>
      <c r="D1190" t="s">
        <v>132</v>
      </c>
      <c r="E1190">
        <v>7</v>
      </c>
      <c r="F1190">
        <v>3</v>
      </c>
      <c r="G1190"/>
      <c r="H1190">
        <v>10</v>
      </c>
      <c r="I1190">
        <v>9</v>
      </c>
      <c r="J1190">
        <v>19</v>
      </c>
    </row>
    <row r="1191" spans="1:10" ht="15" x14ac:dyDescent="0.25">
      <c r="A1191" t="s">
        <v>305</v>
      </c>
      <c r="B1191" t="s">
        <v>477</v>
      </c>
      <c r="C1191" t="s">
        <v>14</v>
      </c>
      <c r="D1191" t="s">
        <v>132</v>
      </c>
      <c r="E1191">
        <v>3</v>
      </c>
      <c r="F1191">
        <v>6</v>
      </c>
      <c r="G1191"/>
      <c r="H1191">
        <v>9</v>
      </c>
      <c r="I1191">
        <v>18</v>
      </c>
      <c r="J1191">
        <v>20</v>
      </c>
    </row>
    <row r="1192" spans="1:10" ht="15" x14ac:dyDescent="0.25">
      <c r="A1192" t="s">
        <v>305</v>
      </c>
      <c r="B1192" t="s">
        <v>478</v>
      </c>
      <c r="C1192" t="s">
        <v>14</v>
      </c>
      <c r="D1192" t="s">
        <v>132</v>
      </c>
      <c r="E1192">
        <v>4</v>
      </c>
      <c r="F1192">
        <v>6</v>
      </c>
      <c r="G1192"/>
      <c r="H1192">
        <v>10</v>
      </c>
      <c r="I1192">
        <v>10</v>
      </c>
      <c r="J1192">
        <v>21</v>
      </c>
    </row>
    <row r="1193" spans="1:10" ht="15" x14ac:dyDescent="0.25">
      <c r="A1193" t="s">
        <v>305</v>
      </c>
      <c r="B1193" t="s">
        <v>479</v>
      </c>
      <c r="C1193" t="s">
        <v>14</v>
      </c>
      <c r="D1193" t="s">
        <v>132</v>
      </c>
      <c r="E1193"/>
      <c r="F1193">
        <v>3</v>
      </c>
      <c r="G1193"/>
      <c r="H1193">
        <v>3</v>
      </c>
      <c r="I1193">
        <v>9</v>
      </c>
      <c r="J1193">
        <v>22</v>
      </c>
    </row>
    <row r="1194" spans="1:10" ht="15" x14ac:dyDescent="0.25">
      <c r="A1194" t="s">
        <v>305</v>
      </c>
      <c r="B1194" t="s">
        <v>480</v>
      </c>
      <c r="C1194" t="s">
        <v>14</v>
      </c>
      <c r="D1194" t="s">
        <v>132</v>
      </c>
      <c r="E1194">
        <v>4</v>
      </c>
      <c r="F1194">
        <v>1</v>
      </c>
      <c r="G1194"/>
      <c r="H1194">
        <v>5</v>
      </c>
      <c r="I1194">
        <v>1</v>
      </c>
      <c r="J1194">
        <v>23</v>
      </c>
    </row>
    <row r="1195" spans="1:10" ht="15" x14ac:dyDescent="0.25">
      <c r="A1195" t="s">
        <v>305</v>
      </c>
      <c r="B1195" t="s">
        <v>481</v>
      </c>
      <c r="C1195" t="s">
        <v>14</v>
      </c>
      <c r="D1195" t="s">
        <v>132</v>
      </c>
      <c r="E1195">
        <v>25</v>
      </c>
      <c r="F1195">
        <v>20</v>
      </c>
      <c r="G1195">
        <v>1</v>
      </c>
      <c r="H1195">
        <v>46</v>
      </c>
      <c r="I1195">
        <v>45</v>
      </c>
      <c r="J1195">
        <v>24</v>
      </c>
    </row>
    <row r="1196" spans="1:10" ht="15" x14ac:dyDescent="0.25">
      <c r="A1196" t="s">
        <v>305</v>
      </c>
      <c r="B1196" t="s">
        <v>482</v>
      </c>
      <c r="C1196" t="s">
        <v>14</v>
      </c>
      <c r="D1196" t="s">
        <v>132</v>
      </c>
      <c r="E1196">
        <v>13</v>
      </c>
      <c r="F1196">
        <v>26</v>
      </c>
      <c r="G1196"/>
      <c r="H1196">
        <v>39</v>
      </c>
      <c r="I1196">
        <v>52</v>
      </c>
      <c r="J1196">
        <v>25</v>
      </c>
    </row>
    <row r="1197" spans="1:10" ht="15" x14ac:dyDescent="0.25">
      <c r="A1197" t="s">
        <v>305</v>
      </c>
      <c r="B1197" t="s">
        <v>483</v>
      </c>
      <c r="C1197" t="s">
        <v>14</v>
      </c>
      <c r="D1197" t="s">
        <v>132</v>
      </c>
      <c r="E1197">
        <v>2</v>
      </c>
      <c r="F1197">
        <v>3</v>
      </c>
      <c r="G1197"/>
      <c r="H1197">
        <v>5</v>
      </c>
      <c r="I1197">
        <v>10</v>
      </c>
      <c r="J1197">
        <v>26</v>
      </c>
    </row>
    <row r="1198" spans="1:10" ht="15" x14ac:dyDescent="0.25">
      <c r="A1198" t="s">
        <v>305</v>
      </c>
      <c r="B1198" t="s">
        <v>484</v>
      </c>
      <c r="C1198" t="s">
        <v>14</v>
      </c>
      <c r="D1198" t="s">
        <v>132</v>
      </c>
      <c r="E1198">
        <v>3</v>
      </c>
      <c r="F1198">
        <v>1</v>
      </c>
      <c r="G1198"/>
      <c r="H1198">
        <v>4</v>
      </c>
      <c r="I1198">
        <v>4</v>
      </c>
      <c r="J1198">
        <v>27</v>
      </c>
    </row>
    <row r="1199" spans="1:10" ht="15" x14ac:dyDescent="0.25">
      <c r="A1199" t="s">
        <v>305</v>
      </c>
      <c r="B1199" t="s">
        <v>485</v>
      </c>
      <c r="C1199" t="s">
        <v>14</v>
      </c>
      <c r="D1199" t="s">
        <v>132</v>
      </c>
      <c r="E1199"/>
      <c r="F1199"/>
      <c r="G1199"/>
      <c r="H1199"/>
      <c r="I1199"/>
      <c r="J1199">
        <v>28</v>
      </c>
    </row>
    <row r="1200" spans="1:10" ht="15" x14ac:dyDescent="0.25">
      <c r="A1200" t="s">
        <v>305</v>
      </c>
      <c r="B1200" t="s">
        <v>486</v>
      </c>
      <c r="C1200" t="s">
        <v>14</v>
      </c>
      <c r="D1200" t="s">
        <v>132</v>
      </c>
      <c r="E1200">
        <v>3</v>
      </c>
      <c r="F1200"/>
      <c r="G1200"/>
      <c r="H1200">
        <v>3</v>
      </c>
      <c r="I1200">
        <v>3</v>
      </c>
      <c r="J1200">
        <v>29</v>
      </c>
    </row>
    <row r="1201" spans="1:10" ht="15" x14ac:dyDescent="0.25">
      <c r="A1201" t="s">
        <v>305</v>
      </c>
      <c r="B1201" t="s">
        <v>487</v>
      </c>
      <c r="C1201" t="s">
        <v>14</v>
      </c>
      <c r="D1201" t="s">
        <v>132</v>
      </c>
      <c r="E1201"/>
      <c r="F1201"/>
      <c r="G1201"/>
      <c r="H1201"/>
      <c r="I1201"/>
      <c r="J1201">
        <v>30</v>
      </c>
    </row>
    <row r="1202" spans="1:10" ht="15" x14ac:dyDescent="0.25">
      <c r="A1202" t="s">
        <v>305</v>
      </c>
      <c r="B1202" t="s">
        <v>488</v>
      </c>
      <c r="C1202" t="s">
        <v>14</v>
      </c>
      <c r="D1202" t="s">
        <v>132</v>
      </c>
      <c r="E1202"/>
      <c r="F1202"/>
      <c r="G1202"/>
      <c r="H1202"/>
      <c r="I1202"/>
      <c r="J1202">
        <v>31</v>
      </c>
    </row>
    <row r="1203" spans="1:10" ht="15" x14ac:dyDescent="0.25">
      <c r="A1203" t="s">
        <v>305</v>
      </c>
      <c r="B1203" t="s">
        <v>489</v>
      </c>
      <c r="C1203" t="s">
        <v>14</v>
      </c>
      <c r="D1203" t="s">
        <v>132</v>
      </c>
      <c r="E1203">
        <v>5</v>
      </c>
      <c r="F1203">
        <v>6</v>
      </c>
      <c r="G1203"/>
      <c r="H1203">
        <v>11</v>
      </c>
      <c r="I1203">
        <v>15</v>
      </c>
      <c r="J1203">
        <v>32</v>
      </c>
    </row>
    <row r="1204" spans="1:10" ht="15" x14ac:dyDescent="0.25">
      <c r="A1204" t="s">
        <v>305</v>
      </c>
      <c r="B1204" t="s">
        <v>490</v>
      </c>
      <c r="C1204" t="s">
        <v>14</v>
      </c>
      <c r="D1204" t="s">
        <v>132</v>
      </c>
      <c r="E1204">
        <v>14</v>
      </c>
      <c r="F1204">
        <v>8</v>
      </c>
      <c r="G1204"/>
      <c r="H1204">
        <v>22</v>
      </c>
      <c r="I1204">
        <v>15</v>
      </c>
      <c r="J1204">
        <v>33</v>
      </c>
    </row>
    <row r="1205" spans="1:10" ht="15" x14ac:dyDescent="0.25">
      <c r="A1205" t="s">
        <v>305</v>
      </c>
      <c r="B1205" t="s">
        <v>491</v>
      </c>
      <c r="C1205" t="s">
        <v>14</v>
      </c>
      <c r="D1205" t="s">
        <v>132</v>
      </c>
      <c r="E1205">
        <v>0.71099999999999997</v>
      </c>
      <c r="F1205">
        <v>0.60899999999999999</v>
      </c>
      <c r="G1205">
        <v>1</v>
      </c>
      <c r="H1205">
        <v>0.67600000000000005</v>
      </c>
      <c r="I1205">
        <v>0.79500000000000004</v>
      </c>
      <c r="J1205">
        <v>34</v>
      </c>
    </row>
    <row r="1206" spans="1:10" ht="15" x14ac:dyDescent="0.25">
      <c r="A1206" t="s">
        <v>305</v>
      </c>
      <c r="B1206" t="s">
        <v>492</v>
      </c>
      <c r="C1206" t="s">
        <v>14</v>
      </c>
      <c r="D1206" t="s">
        <v>132</v>
      </c>
      <c r="E1206">
        <v>0.67500000000000004</v>
      </c>
      <c r="F1206">
        <v>0.68799999999999994</v>
      </c>
      <c r="G1206">
        <v>1</v>
      </c>
      <c r="H1206">
        <v>0.68</v>
      </c>
      <c r="I1206">
        <v>0.71799999999999997</v>
      </c>
      <c r="J1206">
        <v>35</v>
      </c>
    </row>
    <row r="1207" spans="1:10" ht="15" x14ac:dyDescent="0.25">
      <c r="A1207" t="s">
        <v>305</v>
      </c>
      <c r="B1207" t="s">
        <v>178</v>
      </c>
      <c r="C1207" t="s">
        <v>14</v>
      </c>
      <c r="D1207" t="s">
        <v>132</v>
      </c>
      <c r="E1207">
        <v>4259</v>
      </c>
      <c r="F1207">
        <v>6515</v>
      </c>
      <c r="G1207">
        <v>11679</v>
      </c>
      <c r="H1207">
        <v>4491</v>
      </c>
      <c r="I1207">
        <v>5262</v>
      </c>
      <c r="J1207">
        <v>36</v>
      </c>
    </row>
    <row r="1208" spans="1:10" ht="15" x14ac:dyDescent="0.25">
      <c r="A1208" t="s">
        <v>305</v>
      </c>
      <c r="B1208" t="s">
        <v>493</v>
      </c>
      <c r="C1208" t="s">
        <v>14</v>
      </c>
      <c r="D1208" t="s">
        <v>132</v>
      </c>
      <c r="E1208"/>
      <c r="F1208"/>
      <c r="G1208"/>
      <c r="H1208"/>
      <c r="I1208"/>
      <c r="J1208">
        <v>39</v>
      </c>
    </row>
    <row r="1209" spans="1:10" ht="15" x14ac:dyDescent="0.25">
      <c r="A1209" t="s">
        <v>305</v>
      </c>
      <c r="B1209" t="s">
        <v>494</v>
      </c>
      <c r="C1209" t="s">
        <v>14</v>
      </c>
      <c r="D1209" t="s">
        <v>132</v>
      </c>
      <c r="E1209"/>
      <c r="F1209"/>
      <c r="G1209"/>
      <c r="H1209"/>
      <c r="I1209">
        <v>1</v>
      </c>
      <c r="J1209">
        <v>40</v>
      </c>
    </row>
    <row r="1210" spans="1:10" ht="15" x14ac:dyDescent="0.25">
      <c r="A1210" t="s">
        <v>305</v>
      </c>
      <c r="B1210" t="s">
        <v>495</v>
      </c>
      <c r="C1210" t="s">
        <v>14</v>
      </c>
      <c r="D1210" t="s">
        <v>132</v>
      </c>
      <c r="E1210"/>
      <c r="F1210"/>
      <c r="G1210"/>
      <c r="H1210"/>
      <c r="I1210">
        <v>1</v>
      </c>
      <c r="J1210">
        <v>41</v>
      </c>
    </row>
    <row r="1211" spans="1:10" ht="15" x14ac:dyDescent="0.25">
      <c r="A1211" t="s">
        <v>304</v>
      </c>
      <c r="B1211" t="s">
        <v>458</v>
      </c>
      <c r="C1211" t="s">
        <v>14</v>
      </c>
      <c r="D1211" t="s">
        <v>133</v>
      </c>
      <c r="E1211"/>
      <c r="F1211"/>
      <c r="G1211"/>
      <c r="H1211"/>
      <c r="I1211"/>
      <c r="J1211">
        <v>1</v>
      </c>
    </row>
    <row r="1212" spans="1:10" ht="15" x14ac:dyDescent="0.25">
      <c r="A1212" t="s">
        <v>304</v>
      </c>
      <c r="B1212" t="s">
        <v>459</v>
      </c>
      <c r="C1212" t="s">
        <v>14</v>
      </c>
      <c r="D1212" t="s">
        <v>133</v>
      </c>
      <c r="E1212"/>
      <c r="F1212"/>
      <c r="G1212"/>
      <c r="H1212"/>
      <c r="I1212"/>
      <c r="J1212">
        <v>2</v>
      </c>
    </row>
    <row r="1213" spans="1:10" ht="15" x14ac:dyDescent="0.25">
      <c r="A1213" t="s">
        <v>304</v>
      </c>
      <c r="B1213" t="s">
        <v>460</v>
      </c>
      <c r="C1213" t="s">
        <v>14</v>
      </c>
      <c r="D1213" t="s">
        <v>133</v>
      </c>
      <c r="E1213"/>
      <c r="F1213"/>
      <c r="G1213"/>
      <c r="H1213"/>
      <c r="I1213"/>
      <c r="J1213">
        <v>3</v>
      </c>
    </row>
    <row r="1214" spans="1:10" ht="15" x14ac:dyDescent="0.25">
      <c r="A1214" t="s">
        <v>304</v>
      </c>
      <c r="B1214" t="s">
        <v>461</v>
      </c>
      <c r="C1214" t="s">
        <v>14</v>
      </c>
      <c r="D1214" t="s">
        <v>133</v>
      </c>
      <c r="E1214"/>
      <c r="F1214"/>
      <c r="G1214"/>
      <c r="H1214"/>
      <c r="I1214"/>
      <c r="J1214">
        <v>4</v>
      </c>
    </row>
    <row r="1215" spans="1:10" ht="15" x14ac:dyDescent="0.25">
      <c r="A1215" t="s">
        <v>304</v>
      </c>
      <c r="B1215" t="s">
        <v>462</v>
      </c>
      <c r="C1215" t="s">
        <v>14</v>
      </c>
      <c r="D1215" t="s">
        <v>133</v>
      </c>
      <c r="E1215"/>
      <c r="F1215"/>
      <c r="G1215"/>
      <c r="H1215"/>
      <c r="I1215"/>
      <c r="J1215">
        <v>5</v>
      </c>
    </row>
    <row r="1216" spans="1:10" ht="15" x14ac:dyDescent="0.25">
      <c r="A1216" t="s">
        <v>304</v>
      </c>
      <c r="B1216" t="s">
        <v>463</v>
      </c>
      <c r="C1216" t="s">
        <v>14</v>
      </c>
      <c r="D1216" t="s">
        <v>133</v>
      </c>
      <c r="E1216"/>
      <c r="F1216"/>
      <c r="G1216"/>
      <c r="H1216"/>
      <c r="I1216"/>
      <c r="J1216">
        <v>6</v>
      </c>
    </row>
    <row r="1217" spans="1:10" ht="15" x14ac:dyDescent="0.25">
      <c r="A1217" t="s">
        <v>304</v>
      </c>
      <c r="B1217" t="s">
        <v>464</v>
      </c>
      <c r="C1217" t="s">
        <v>14</v>
      </c>
      <c r="D1217" t="s">
        <v>133</v>
      </c>
      <c r="E1217"/>
      <c r="F1217"/>
      <c r="G1217"/>
      <c r="H1217"/>
      <c r="I1217"/>
      <c r="J1217">
        <v>7</v>
      </c>
    </row>
    <row r="1218" spans="1:10" ht="15" x14ac:dyDescent="0.25">
      <c r="A1218" t="s">
        <v>304</v>
      </c>
      <c r="B1218" t="s">
        <v>465</v>
      </c>
      <c r="C1218" t="s">
        <v>14</v>
      </c>
      <c r="D1218" t="s">
        <v>133</v>
      </c>
      <c r="E1218"/>
      <c r="F1218"/>
      <c r="G1218"/>
      <c r="H1218"/>
      <c r="I1218"/>
      <c r="J1218">
        <v>8</v>
      </c>
    </row>
    <row r="1219" spans="1:10" ht="15" x14ac:dyDescent="0.25">
      <c r="A1219" t="s">
        <v>304</v>
      </c>
      <c r="B1219" t="s">
        <v>466</v>
      </c>
      <c r="C1219" t="s">
        <v>14</v>
      </c>
      <c r="D1219" t="s">
        <v>133</v>
      </c>
      <c r="E1219"/>
      <c r="F1219"/>
      <c r="G1219"/>
      <c r="H1219"/>
      <c r="I1219"/>
      <c r="J1219">
        <v>9</v>
      </c>
    </row>
    <row r="1220" spans="1:10" ht="15" x14ac:dyDescent="0.25">
      <c r="A1220" t="s">
        <v>304</v>
      </c>
      <c r="B1220" t="s">
        <v>467</v>
      </c>
      <c r="C1220" t="s">
        <v>14</v>
      </c>
      <c r="D1220" t="s">
        <v>133</v>
      </c>
      <c r="E1220"/>
      <c r="F1220"/>
      <c r="G1220"/>
      <c r="H1220"/>
      <c r="I1220"/>
      <c r="J1220">
        <v>10</v>
      </c>
    </row>
    <row r="1221" spans="1:10" ht="15" x14ac:dyDescent="0.25">
      <c r="A1221" t="s">
        <v>304</v>
      </c>
      <c r="B1221" t="s">
        <v>468</v>
      </c>
      <c r="C1221" t="s">
        <v>14</v>
      </c>
      <c r="D1221" t="s">
        <v>133</v>
      </c>
      <c r="E1221"/>
      <c r="F1221"/>
      <c r="G1221"/>
      <c r="H1221"/>
      <c r="I1221"/>
      <c r="J1221">
        <v>11</v>
      </c>
    </row>
    <row r="1222" spans="1:10" ht="15" x14ac:dyDescent="0.25">
      <c r="A1222" t="s">
        <v>304</v>
      </c>
      <c r="B1222" t="s">
        <v>469</v>
      </c>
      <c r="C1222" t="s">
        <v>14</v>
      </c>
      <c r="D1222" t="s">
        <v>133</v>
      </c>
      <c r="E1222"/>
      <c r="F1222"/>
      <c r="G1222"/>
      <c r="H1222"/>
      <c r="I1222"/>
      <c r="J1222">
        <v>12</v>
      </c>
    </row>
    <row r="1223" spans="1:10" ht="15" x14ac:dyDescent="0.25">
      <c r="A1223" t="s">
        <v>304</v>
      </c>
      <c r="B1223" t="s">
        <v>470</v>
      </c>
      <c r="C1223" t="s">
        <v>14</v>
      </c>
      <c r="D1223" t="s">
        <v>133</v>
      </c>
      <c r="E1223"/>
      <c r="F1223"/>
      <c r="G1223"/>
      <c r="H1223"/>
      <c r="I1223"/>
      <c r="J1223">
        <v>13</v>
      </c>
    </row>
    <row r="1224" spans="1:10" ht="15" x14ac:dyDescent="0.25">
      <c r="A1224" t="s">
        <v>304</v>
      </c>
      <c r="B1224" t="s">
        <v>471</v>
      </c>
      <c r="C1224" t="s">
        <v>14</v>
      </c>
      <c r="D1224" t="s">
        <v>133</v>
      </c>
      <c r="E1224"/>
      <c r="F1224"/>
      <c r="G1224"/>
      <c r="H1224"/>
      <c r="I1224"/>
      <c r="J1224">
        <v>14</v>
      </c>
    </row>
    <row r="1225" spans="1:10" ht="15" x14ac:dyDescent="0.25">
      <c r="A1225" t="s">
        <v>304</v>
      </c>
      <c r="B1225" t="s">
        <v>472</v>
      </c>
      <c r="C1225" t="s">
        <v>14</v>
      </c>
      <c r="D1225" t="s">
        <v>133</v>
      </c>
      <c r="E1225"/>
      <c r="F1225"/>
      <c r="G1225"/>
      <c r="H1225"/>
      <c r="I1225"/>
      <c r="J1225">
        <v>15</v>
      </c>
    </row>
    <row r="1226" spans="1:10" ht="15" x14ac:dyDescent="0.25">
      <c r="A1226" t="s">
        <v>304</v>
      </c>
      <c r="B1226" t="s">
        <v>473</v>
      </c>
      <c r="C1226" t="s">
        <v>14</v>
      </c>
      <c r="D1226" t="s">
        <v>133</v>
      </c>
      <c r="E1226"/>
      <c r="F1226"/>
      <c r="G1226"/>
      <c r="H1226"/>
      <c r="I1226"/>
      <c r="J1226">
        <v>16</v>
      </c>
    </row>
    <row r="1227" spans="1:10" ht="15" x14ac:dyDescent="0.25">
      <c r="A1227" t="s">
        <v>304</v>
      </c>
      <c r="B1227" t="s">
        <v>474</v>
      </c>
      <c r="C1227" t="s">
        <v>14</v>
      </c>
      <c r="D1227" t="s">
        <v>133</v>
      </c>
      <c r="E1227"/>
      <c r="F1227"/>
      <c r="G1227"/>
      <c r="H1227"/>
      <c r="I1227"/>
      <c r="J1227">
        <v>17</v>
      </c>
    </row>
    <row r="1228" spans="1:10" ht="15" x14ac:dyDescent="0.25">
      <c r="A1228" t="s">
        <v>304</v>
      </c>
      <c r="B1228" t="s">
        <v>475</v>
      </c>
      <c r="C1228" t="s">
        <v>14</v>
      </c>
      <c r="D1228" t="s">
        <v>133</v>
      </c>
      <c r="E1228"/>
      <c r="F1228"/>
      <c r="G1228"/>
      <c r="H1228"/>
      <c r="I1228"/>
      <c r="J1228">
        <v>18</v>
      </c>
    </row>
    <row r="1229" spans="1:10" ht="15" x14ac:dyDescent="0.25">
      <c r="A1229" t="s">
        <v>304</v>
      </c>
      <c r="B1229" t="s">
        <v>476</v>
      </c>
      <c r="C1229" t="s">
        <v>14</v>
      </c>
      <c r="D1229" t="s">
        <v>133</v>
      </c>
      <c r="E1229"/>
      <c r="F1229"/>
      <c r="G1229"/>
      <c r="H1229"/>
      <c r="I1229"/>
      <c r="J1229">
        <v>19</v>
      </c>
    </row>
    <row r="1230" spans="1:10" ht="15" x14ac:dyDescent="0.25">
      <c r="A1230" t="s">
        <v>304</v>
      </c>
      <c r="B1230" t="s">
        <v>477</v>
      </c>
      <c r="C1230" t="s">
        <v>14</v>
      </c>
      <c r="D1230" t="s">
        <v>133</v>
      </c>
      <c r="E1230"/>
      <c r="F1230"/>
      <c r="G1230"/>
      <c r="H1230"/>
      <c r="I1230"/>
      <c r="J1230">
        <v>20</v>
      </c>
    </row>
    <row r="1231" spans="1:10" ht="15" x14ac:dyDescent="0.25">
      <c r="A1231" t="s">
        <v>304</v>
      </c>
      <c r="B1231" t="s">
        <v>478</v>
      </c>
      <c r="C1231" t="s">
        <v>14</v>
      </c>
      <c r="D1231" t="s">
        <v>133</v>
      </c>
      <c r="E1231"/>
      <c r="F1231"/>
      <c r="G1231"/>
      <c r="H1231"/>
      <c r="I1231"/>
      <c r="J1231">
        <v>21</v>
      </c>
    </row>
    <row r="1232" spans="1:10" ht="15" x14ac:dyDescent="0.25">
      <c r="A1232" t="s">
        <v>304</v>
      </c>
      <c r="B1232" t="s">
        <v>479</v>
      </c>
      <c r="C1232" t="s">
        <v>14</v>
      </c>
      <c r="D1232" t="s">
        <v>133</v>
      </c>
      <c r="E1232"/>
      <c r="F1232"/>
      <c r="G1232"/>
      <c r="H1232"/>
      <c r="I1232"/>
      <c r="J1232">
        <v>22</v>
      </c>
    </row>
    <row r="1233" spans="1:10" ht="15" x14ac:dyDescent="0.25">
      <c r="A1233" t="s">
        <v>304</v>
      </c>
      <c r="B1233" t="s">
        <v>480</v>
      </c>
      <c r="C1233" t="s">
        <v>14</v>
      </c>
      <c r="D1233" t="s">
        <v>133</v>
      </c>
      <c r="E1233"/>
      <c r="F1233"/>
      <c r="G1233"/>
      <c r="H1233"/>
      <c r="I1233"/>
      <c r="J1233">
        <v>23</v>
      </c>
    </row>
    <row r="1234" spans="1:10" ht="15" x14ac:dyDescent="0.25">
      <c r="A1234" t="s">
        <v>304</v>
      </c>
      <c r="B1234" t="s">
        <v>481</v>
      </c>
      <c r="C1234" t="s">
        <v>14</v>
      </c>
      <c r="D1234" t="s">
        <v>133</v>
      </c>
      <c r="E1234"/>
      <c r="F1234"/>
      <c r="G1234"/>
      <c r="H1234"/>
      <c r="I1234"/>
      <c r="J1234">
        <v>24</v>
      </c>
    </row>
    <row r="1235" spans="1:10" ht="15" x14ac:dyDescent="0.25">
      <c r="A1235" t="s">
        <v>304</v>
      </c>
      <c r="B1235" t="s">
        <v>482</v>
      </c>
      <c r="C1235" t="s">
        <v>14</v>
      </c>
      <c r="D1235" t="s">
        <v>133</v>
      </c>
      <c r="E1235"/>
      <c r="F1235"/>
      <c r="G1235"/>
      <c r="H1235"/>
      <c r="I1235"/>
      <c r="J1235">
        <v>25</v>
      </c>
    </row>
    <row r="1236" spans="1:10" ht="15" x14ac:dyDescent="0.25">
      <c r="A1236" t="s">
        <v>304</v>
      </c>
      <c r="B1236" t="s">
        <v>483</v>
      </c>
      <c r="C1236" t="s">
        <v>14</v>
      </c>
      <c r="D1236" t="s">
        <v>133</v>
      </c>
      <c r="E1236"/>
      <c r="F1236"/>
      <c r="G1236"/>
      <c r="H1236"/>
      <c r="I1236"/>
      <c r="J1236">
        <v>26</v>
      </c>
    </row>
    <row r="1237" spans="1:10" ht="15" x14ac:dyDescent="0.25">
      <c r="A1237" t="s">
        <v>304</v>
      </c>
      <c r="B1237" t="s">
        <v>484</v>
      </c>
      <c r="C1237" t="s">
        <v>14</v>
      </c>
      <c r="D1237" t="s">
        <v>133</v>
      </c>
      <c r="E1237"/>
      <c r="F1237"/>
      <c r="G1237"/>
      <c r="H1237"/>
      <c r="I1237"/>
      <c r="J1237">
        <v>27</v>
      </c>
    </row>
    <row r="1238" spans="1:10" ht="15" x14ac:dyDescent="0.25">
      <c r="A1238" t="s">
        <v>304</v>
      </c>
      <c r="B1238" t="s">
        <v>485</v>
      </c>
      <c r="C1238" t="s">
        <v>14</v>
      </c>
      <c r="D1238" t="s">
        <v>133</v>
      </c>
      <c r="E1238"/>
      <c r="F1238"/>
      <c r="G1238"/>
      <c r="H1238"/>
      <c r="I1238"/>
      <c r="J1238">
        <v>28</v>
      </c>
    </row>
    <row r="1239" spans="1:10" ht="15" x14ac:dyDescent="0.25">
      <c r="A1239" t="s">
        <v>304</v>
      </c>
      <c r="B1239" t="s">
        <v>486</v>
      </c>
      <c r="C1239" t="s">
        <v>14</v>
      </c>
      <c r="D1239" t="s">
        <v>133</v>
      </c>
      <c r="E1239"/>
      <c r="F1239"/>
      <c r="G1239"/>
      <c r="H1239"/>
      <c r="I1239"/>
      <c r="J1239">
        <v>29</v>
      </c>
    </row>
    <row r="1240" spans="1:10" ht="15" x14ac:dyDescent="0.25">
      <c r="A1240" t="s">
        <v>304</v>
      </c>
      <c r="B1240" t="s">
        <v>487</v>
      </c>
      <c r="C1240" t="s">
        <v>14</v>
      </c>
      <c r="D1240" t="s">
        <v>133</v>
      </c>
      <c r="E1240"/>
      <c r="F1240"/>
      <c r="G1240"/>
      <c r="H1240"/>
      <c r="I1240"/>
      <c r="J1240">
        <v>30</v>
      </c>
    </row>
    <row r="1241" spans="1:10" ht="15" x14ac:dyDescent="0.25">
      <c r="A1241" t="s">
        <v>304</v>
      </c>
      <c r="B1241" t="s">
        <v>488</v>
      </c>
      <c r="C1241" t="s">
        <v>14</v>
      </c>
      <c r="D1241" t="s">
        <v>133</v>
      </c>
      <c r="E1241"/>
      <c r="F1241"/>
      <c r="G1241"/>
      <c r="H1241"/>
      <c r="I1241"/>
      <c r="J1241">
        <v>31</v>
      </c>
    </row>
    <row r="1242" spans="1:10" ht="15" x14ac:dyDescent="0.25">
      <c r="A1242" t="s">
        <v>304</v>
      </c>
      <c r="B1242" t="s">
        <v>489</v>
      </c>
      <c r="C1242" t="s">
        <v>14</v>
      </c>
      <c r="D1242" t="s">
        <v>133</v>
      </c>
      <c r="E1242"/>
      <c r="F1242"/>
      <c r="G1242"/>
      <c r="H1242"/>
      <c r="I1242"/>
      <c r="J1242">
        <v>32</v>
      </c>
    </row>
    <row r="1243" spans="1:10" ht="15" x14ac:dyDescent="0.25">
      <c r="A1243" t="s">
        <v>304</v>
      </c>
      <c r="B1243" t="s">
        <v>490</v>
      </c>
      <c r="C1243" t="s">
        <v>14</v>
      </c>
      <c r="D1243" t="s">
        <v>133</v>
      </c>
      <c r="E1243"/>
      <c r="F1243"/>
      <c r="G1243"/>
      <c r="H1243"/>
      <c r="I1243"/>
      <c r="J1243">
        <v>33</v>
      </c>
    </row>
    <row r="1244" spans="1:10" ht="15" x14ac:dyDescent="0.25">
      <c r="A1244" t="s">
        <v>304</v>
      </c>
      <c r="B1244" t="s">
        <v>491</v>
      </c>
      <c r="C1244" t="s">
        <v>14</v>
      </c>
      <c r="D1244" t="s">
        <v>133</v>
      </c>
      <c r="E1244"/>
      <c r="F1244"/>
      <c r="G1244"/>
      <c r="H1244"/>
      <c r="I1244"/>
      <c r="J1244">
        <v>34</v>
      </c>
    </row>
    <row r="1245" spans="1:10" ht="15" x14ac:dyDescent="0.25">
      <c r="A1245" t="s">
        <v>304</v>
      </c>
      <c r="B1245" t="s">
        <v>492</v>
      </c>
      <c r="C1245" t="s">
        <v>14</v>
      </c>
      <c r="D1245" t="s">
        <v>133</v>
      </c>
      <c r="E1245"/>
      <c r="F1245"/>
      <c r="G1245"/>
      <c r="H1245"/>
      <c r="I1245"/>
      <c r="J1245">
        <v>35</v>
      </c>
    </row>
    <row r="1246" spans="1:10" ht="15" x14ac:dyDescent="0.25">
      <c r="A1246" t="s">
        <v>304</v>
      </c>
      <c r="B1246" t="s">
        <v>178</v>
      </c>
      <c r="C1246" t="s">
        <v>14</v>
      </c>
      <c r="D1246" t="s">
        <v>133</v>
      </c>
      <c r="E1246"/>
      <c r="F1246"/>
      <c r="G1246"/>
      <c r="H1246"/>
      <c r="I1246"/>
      <c r="J1246">
        <v>36</v>
      </c>
    </row>
    <row r="1247" spans="1:10" ht="15" x14ac:dyDescent="0.25">
      <c r="A1247" t="s">
        <v>304</v>
      </c>
      <c r="B1247" t="s">
        <v>493</v>
      </c>
      <c r="C1247" t="s">
        <v>14</v>
      </c>
      <c r="D1247" t="s">
        <v>133</v>
      </c>
      <c r="E1247"/>
      <c r="F1247"/>
      <c r="G1247"/>
      <c r="H1247"/>
      <c r="I1247"/>
      <c r="J1247">
        <v>39</v>
      </c>
    </row>
    <row r="1248" spans="1:10" ht="15" x14ac:dyDescent="0.25">
      <c r="A1248" t="s">
        <v>304</v>
      </c>
      <c r="B1248" t="s">
        <v>494</v>
      </c>
      <c r="C1248" t="s">
        <v>14</v>
      </c>
      <c r="D1248" t="s">
        <v>133</v>
      </c>
      <c r="E1248"/>
      <c r="F1248"/>
      <c r="G1248"/>
      <c r="H1248"/>
      <c r="I1248"/>
      <c r="J1248">
        <v>40</v>
      </c>
    </row>
    <row r="1249" spans="1:10" ht="15" x14ac:dyDescent="0.25">
      <c r="A1249" t="s">
        <v>304</v>
      </c>
      <c r="B1249" t="s">
        <v>495</v>
      </c>
      <c r="C1249" t="s">
        <v>14</v>
      </c>
      <c r="D1249" t="s">
        <v>133</v>
      </c>
      <c r="E1249"/>
      <c r="F1249"/>
      <c r="G1249"/>
      <c r="H1249"/>
      <c r="I1249"/>
      <c r="J1249">
        <v>41</v>
      </c>
    </row>
    <row r="1250" spans="1:10" ht="15" x14ac:dyDescent="0.25">
      <c r="A1250" t="s">
        <v>306</v>
      </c>
      <c r="B1250" t="s">
        <v>458</v>
      </c>
      <c r="C1250" t="s">
        <v>15</v>
      </c>
      <c r="D1250" t="s">
        <v>134</v>
      </c>
      <c r="E1250">
        <v>7</v>
      </c>
      <c r="F1250">
        <v>18</v>
      </c>
      <c r="G1250">
        <v>3</v>
      </c>
      <c r="H1250">
        <v>28</v>
      </c>
      <c r="I1250">
        <v>26</v>
      </c>
      <c r="J1250">
        <v>1</v>
      </c>
    </row>
    <row r="1251" spans="1:10" ht="15" x14ac:dyDescent="0.25">
      <c r="A1251" t="s">
        <v>306</v>
      </c>
      <c r="B1251" t="s">
        <v>459</v>
      </c>
      <c r="C1251" t="s">
        <v>15</v>
      </c>
      <c r="D1251" t="s">
        <v>134</v>
      </c>
      <c r="E1251">
        <v>9</v>
      </c>
      <c r="F1251">
        <v>18</v>
      </c>
      <c r="G1251">
        <v>3</v>
      </c>
      <c r="H1251">
        <v>30</v>
      </c>
      <c r="I1251">
        <v>39</v>
      </c>
      <c r="J1251">
        <v>2</v>
      </c>
    </row>
    <row r="1252" spans="1:10" ht="15" x14ac:dyDescent="0.25">
      <c r="A1252" t="s">
        <v>306</v>
      </c>
      <c r="B1252" t="s">
        <v>460</v>
      </c>
      <c r="C1252" t="s">
        <v>15</v>
      </c>
      <c r="D1252" t="s">
        <v>134</v>
      </c>
      <c r="E1252">
        <v>2</v>
      </c>
      <c r="F1252">
        <v>5</v>
      </c>
      <c r="G1252"/>
      <c r="H1252"/>
      <c r="I1252"/>
      <c r="J1252">
        <v>3</v>
      </c>
    </row>
    <row r="1253" spans="1:10" ht="15" x14ac:dyDescent="0.25">
      <c r="A1253" t="s">
        <v>306</v>
      </c>
      <c r="B1253" t="s">
        <v>461</v>
      </c>
      <c r="C1253" t="s">
        <v>15</v>
      </c>
      <c r="D1253" t="s">
        <v>134</v>
      </c>
      <c r="E1253">
        <v>7</v>
      </c>
      <c r="F1253">
        <v>12</v>
      </c>
      <c r="G1253">
        <v>2</v>
      </c>
      <c r="H1253">
        <v>21</v>
      </c>
      <c r="I1253">
        <v>20</v>
      </c>
      <c r="J1253">
        <v>4</v>
      </c>
    </row>
    <row r="1254" spans="1:10" ht="15" x14ac:dyDescent="0.25">
      <c r="A1254" t="s">
        <v>306</v>
      </c>
      <c r="B1254" t="s">
        <v>462</v>
      </c>
      <c r="C1254" t="s">
        <v>15</v>
      </c>
      <c r="D1254" t="s">
        <v>134</v>
      </c>
      <c r="E1254">
        <v>2</v>
      </c>
      <c r="F1254">
        <v>6</v>
      </c>
      <c r="G1254">
        <v>1</v>
      </c>
      <c r="H1254">
        <v>9</v>
      </c>
      <c r="I1254">
        <v>19</v>
      </c>
      <c r="J1254">
        <v>5</v>
      </c>
    </row>
    <row r="1255" spans="1:10" ht="15" x14ac:dyDescent="0.25">
      <c r="A1255" t="s">
        <v>306</v>
      </c>
      <c r="B1255" t="s">
        <v>463</v>
      </c>
      <c r="C1255" t="s">
        <v>15</v>
      </c>
      <c r="D1255" t="s">
        <v>134</v>
      </c>
      <c r="E1255"/>
      <c r="F1255">
        <v>1</v>
      </c>
      <c r="G1255"/>
      <c r="H1255">
        <v>1</v>
      </c>
      <c r="I1255"/>
      <c r="J1255">
        <v>6</v>
      </c>
    </row>
    <row r="1256" spans="1:10" ht="15" x14ac:dyDescent="0.25">
      <c r="A1256" t="s">
        <v>306</v>
      </c>
      <c r="B1256" t="s">
        <v>464</v>
      </c>
      <c r="C1256" t="s">
        <v>15</v>
      </c>
      <c r="D1256" t="s">
        <v>134</v>
      </c>
      <c r="E1256"/>
      <c r="F1256"/>
      <c r="G1256"/>
      <c r="H1256"/>
      <c r="I1256">
        <v>1</v>
      </c>
      <c r="J1256">
        <v>7</v>
      </c>
    </row>
    <row r="1257" spans="1:10" ht="15" x14ac:dyDescent="0.25">
      <c r="A1257" t="s">
        <v>306</v>
      </c>
      <c r="B1257" t="s">
        <v>465</v>
      </c>
      <c r="C1257" t="s">
        <v>15</v>
      </c>
      <c r="D1257" t="s">
        <v>134</v>
      </c>
      <c r="E1257"/>
      <c r="F1257"/>
      <c r="G1257"/>
      <c r="H1257"/>
      <c r="I1257"/>
      <c r="J1257">
        <v>8</v>
      </c>
    </row>
    <row r="1258" spans="1:10" ht="15" x14ac:dyDescent="0.25">
      <c r="A1258" t="s">
        <v>306</v>
      </c>
      <c r="B1258" t="s">
        <v>466</v>
      </c>
      <c r="C1258" t="s">
        <v>15</v>
      </c>
      <c r="D1258" t="s">
        <v>134</v>
      </c>
      <c r="E1258">
        <v>1</v>
      </c>
      <c r="F1258">
        <v>1</v>
      </c>
      <c r="G1258"/>
      <c r="H1258">
        <v>2</v>
      </c>
      <c r="I1258"/>
      <c r="J1258">
        <v>9</v>
      </c>
    </row>
    <row r="1259" spans="1:10" ht="15" x14ac:dyDescent="0.25">
      <c r="A1259" t="s">
        <v>306</v>
      </c>
      <c r="B1259" t="s">
        <v>467</v>
      </c>
      <c r="C1259" t="s">
        <v>15</v>
      </c>
      <c r="D1259" t="s">
        <v>134</v>
      </c>
      <c r="E1259"/>
      <c r="F1259">
        <v>1</v>
      </c>
      <c r="G1259"/>
      <c r="H1259">
        <v>1</v>
      </c>
      <c r="I1259"/>
      <c r="J1259">
        <v>10</v>
      </c>
    </row>
    <row r="1260" spans="1:10" ht="15" x14ac:dyDescent="0.25">
      <c r="A1260" t="s">
        <v>306</v>
      </c>
      <c r="B1260" t="s">
        <v>468</v>
      </c>
      <c r="C1260" t="s">
        <v>15</v>
      </c>
      <c r="D1260" t="s">
        <v>134</v>
      </c>
      <c r="E1260">
        <v>8</v>
      </c>
      <c r="F1260">
        <v>15</v>
      </c>
      <c r="G1260">
        <v>3</v>
      </c>
      <c r="H1260">
        <v>26</v>
      </c>
      <c r="I1260">
        <v>35</v>
      </c>
      <c r="J1260">
        <v>11</v>
      </c>
    </row>
    <row r="1261" spans="1:10" ht="15" x14ac:dyDescent="0.25">
      <c r="A1261" t="s">
        <v>306</v>
      </c>
      <c r="B1261" t="s">
        <v>469</v>
      </c>
      <c r="C1261" t="s">
        <v>15</v>
      </c>
      <c r="D1261" t="s">
        <v>134</v>
      </c>
      <c r="E1261"/>
      <c r="F1261"/>
      <c r="G1261"/>
      <c r="H1261"/>
      <c r="I1261">
        <v>1</v>
      </c>
      <c r="J1261">
        <v>12</v>
      </c>
    </row>
    <row r="1262" spans="1:10" ht="15" x14ac:dyDescent="0.25">
      <c r="A1262" t="s">
        <v>306</v>
      </c>
      <c r="B1262" t="s">
        <v>470</v>
      </c>
      <c r="C1262" t="s">
        <v>15</v>
      </c>
      <c r="D1262" t="s">
        <v>134</v>
      </c>
      <c r="E1262"/>
      <c r="F1262"/>
      <c r="G1262"/>
      <c r="H1262"/>
      <c r="I1262">
        <v>1</v>
      </c>
      <c r="J1262">
        <v>13</v>
      </c>
    </row>
    <row r="1263" spans="1:10" ht="15" x14ac:dyDescent="0.25">
      <c r="A1263" t="s">
        <v>306</v>
      </c>
      <c r="B1263" t="s">
        <v>471</v>
      </c>
      <c r="C1263" t="s">
        <v>15</v>
      </c>
      <c r="D1263" t="s">
        <v>134</v>
      </c>
      <c r="E1263"/>
      <c r="F1263">
        <v>2</v>
      </c>
      <c r="G1263"/>
      <c r="H1263">
        <v>2</v>
      </c>
      <c r="I1263">
        <v>1</v>
      </c>
      <c r="J1263">
        <v>14</v>
      </c>
    </row>
    <row r="1264" spans="1:10" ht="15" x14ac:dyDescent="0.25">
      <c r="A1264" t="s">
        <v>306</v>
      </c>
      <c r="B1264" t="s">
        <v>472</v>
      </c>
      <c r="C1264" t="s">
        <v>15</v>
      </c>
      <c r="D1264" t="s">
        <v>134</v>
      </c>
      <c r="E1264"/>
      <c r="F1264"/>
      <c r="G1264"/>
      <c r="H1264"/>
      <c r="I1264"/>
      <c r="J1264">
        <v>15</v>
      </c>
    </row>
    <row r="1265" spans="1:10" ht="15" x14ac:dyDescent="0.25">
      <c r="A1265" t="s">
        <v>306</v>
      </c>
      <c r="B1265" t="s">
        <v>473</v>
      </c>
      <c r="C1265" t="s">
        <v>15</v>
      </c>
      <c r="D1265" t="s">
        <v>134</v>
      </c>
      <c r="E1265">
        <v>4</v>
      </c>
      <c r="F1265">
        <v>14</v>
      </c>
      <c r="G1265">
        <v>3</v>
      </c>
      <c r="H1265">
        <v>21</v>
      </c>
      <c r="I1265">
        <v>31</v>
      </c>
      <c r="J1265">
        <v>16</v>
      </c>
    </row>
    <row r="1266" spans="1:10" ht="15" x14ac:dyDescent="0.25">
      <c r="A1266" t="s">
        <v>306</v>
      </c>
      <c r="B1266" t="s">
        <v>474</v>
      </c>
      <c r="C1266" t="s">
        <v>15</v>
      </c>
      <c r="D1266" t="s">
        <v>134</v>
      </c>
      <c r="E1266">
        <v>6</v>
      </c>
      <c r="F1266">
        <v>12</v>
      </c>
      <c r="G1266">
        <v>2</v>
      </c>
      <c r="H1266">
        <v>20</v>
      </c>
      <c r="I1266">
        <v>26</v>
      </c>
      <c r="J1266">
        <v>17</v>
      </c>
    </row>
    <row r="1267" spans="1:10" ht="15" x14ac:dyDescent="0.25">
      <c r="A1267" t="s">
        <v>306</v>
      </c>
      <c r="B1267" t="s">
        <v>475</v>
      </c>
      <c r="C1267" t="s">
        <v>15</v>
      </c>
      <c r="D1267" t="s">
        <v>134</v>
      </c>
      <c r="E1267"/>
      <c r="F1267">
        <v>1</v>
      </c>
      <c r="G1267"/>
      <c r="H1267">
        <v>1</v>
      </c>
      <c r="I1267">
        <v>1</v>
      </c>
      <c r="J1267">
        <v>18</v>
      </c>
    </row>
    <row r="1268" spans="1:10" ht="15" x14ac:dyDescent="0.25">
      <c r="A1268" t="s">
        <v>306</v>
      </c>
      <c r="B1268" t="s">
        <v>476</v>
      </c>
      <c r="C1268" t="s">
        <v>15</v>
      </c>
      <c r="D1268" t="s">
        <v>134</v>
      </c>
      <c r="E1268"/>
      <c r="F1268">
        <v>1</v>
      </c>
      <c r="G1268">
        <v>1</v>
      </c>
      <c r="H1268">
        <v>2</v>
      </c>
      <c r="I1268">
        <v>3</v>
      </c>
      <c r="J1268">
        <v>19</v>
      </c>
    </row>
    <row r="1269" spans="1:10" ht="15" x14ac:dyDescent="0.25">
      <c r="A1269" t="s">
        <v>306</v>
      </c>
      <c r="B1269" t="s">
        <v>477</v>
      </c>
      <c r="C1269" t="s">
        <v>15</v>
      </c>
      <c r="D1269" t="s">
        <v>134</v>
      </c>
      <c r="E1269">
        <v>1</v>
      </c>
      <c r="F1269">
        <v>1</v>
      </c>
      <c r="G1269"/>
      <c r="H1269">
        <v>2</v>
      </c>
      <c r="I1269">
        <v>3</v>
      </c>
      <c r="J1269">
        <v>20</v>
      </c>
    </row>
    <row r="1270" spans="1:10" ht="15" x14ac:dyDescent="0.25">
      <c r="A1270" t="s">
        <v>306</v>
      </c>
      <c r="B1270" t="s">
        <v>478</v>
      </c>
      <c r="C1270" t="s">
        <v>15</v>
      </c>
      <c r="D1270" t="s">
        <v>134</v>
      </c>
      <c r="E1270">
        <v>2</v>
      </c>
      <c r="F1270"/>
      <c r="G1270"/>
      <c r="H1270">
        <v>2</v>
      </c>
      <c r="I1270">
        <v>2</v>
      </c>
      <c r="J1270">
        <v>21</v>
      </c>
    </row>
    <row r="1271" spans="1:10" ht="15" x14ac:dyDescent="0.25">
      <c r="A1271" t="s">
        <v>306</v>
      </c>
      <c r="B1271" t="s">
        <v>479</v>
      </c>
      <c r="C1271" t="s">
        <v>15</v>
      </c>
      <c r="D1271" t="s">
        <v>134</v>
      </c>
      <c r="E1271"/>
      <c r="F1271">
        <v>1</v>
      </c>
      <c r="G1271"/>
      <c r="H1271">
        <v>1</v>
      </c>
      <c r="I1271">
        <v>1</v>
      </c>
      <c r="J1271">
        <v>22</v>
      </c>
    </row>
    <row r="1272" spans="1:10" ht="15" x14ac:dyDescent="0.25">
      <c r="A1272" t="s">
        <v>306</v>
      </c>
      <c r="B1272" t="s">
        <v>480</v>
      </c>
      <c r="C1272" t="s">
        <v>15</v>
      </c>
      <c r="D1272" t="s">
        <v>134</v>
      </c>
      <c r="E1272"/>
      <c r="F1272"/>
      <c r="G1272"/>
      <c r="H1272"/>
      <c r="I1272"/>
      <c r="J1272">
        <v>23</v>
      </c>
    </row>
    <row r="1273" spans="1:10" ht="15" x14ac:dyDescent="0.25">
      <c r="A1273" t="s">
        <v>306</v>
      </c>
      <c r="B1273" t="s">
        <v>481</v>
      </c>
      <c r="C1273" t="s">
        <v>15</v>
      </c>
      <c r="D1273" t="s">
        <v>134</v>
      </c>
      <c r="E1273">
        <v>2</v>
      </c>
      <c r="F1273">
        <v>7</v>
      </c>
      <c r="G1273">
        <v>2</v>
      </c>
      <c r="H1273">
        <v>11</v>
      </c>
      <c r="I1273">
        <v>11</v>
      </c>
      <c r="J1273">
        <v>24</v>
      </c>
    </row>
    <row r="1274" spans="1:10" ht="15" x14ac:dyDescent="0.25">
      <c r="A1274" t="s">
        <v>306</v>
      </c>
      <c r="B1274" t="s">
        <v>482</v>
      </c>
      <c r="C1274" t="s">
        <v>15</v>
      </c>
      <c r="D1274" t="s">
        <v>134</v>
      </c>
      <c r="E1274">
        <v>4</v>
      </c>
      <c r="F1274">
        <v>6</v>
      </c>
      <c r="G1274">
        <v>1</v>
      </c>
      <c r="H1274">
        <v>11</v>
      </c>
      <c r="I1274">
        <v>12</v>
      </c>
      <c r="J1274">
        <v>25</v>
      </c>
    </row>
    <row r="1275" spans="1:10" ht="15" x14ac:dyDescent="0.25">
      <c r="A1275" t="s">
        <v>306</v>
      </c>
      <c r="B1275" t="s">
        <v>483</v>
      </c>
      <c r="C1275" t="s">
        <v>15</v>
      </c>
      <c r="D1275" t="s">
        <v>134</v>
      </c>
      <c r="E1275">
        <v>1</v>
      </c>
      <c r="F1275">
        <v>6</v>
      </c>
      <c r="G1275"/>
      <c r="H1275">
        <v>7</v>
      </c>
      <c r="I1275">
        <v>5</v>
      </c>
      <c r="J1275">
        <v>26</v>
      </c>
    </row>
    <row r="1276" spans="1:10" ht="15" x14ac:dyDescent="0.25">
      <c r="A1276" t="s">
        <v>306</v>
      </c>
      <c r="B1276" t="s">
        <v>484</v>
      </c>
      <c r="C1276" t="s">
        <v>15</v>
      </c>
      <c r="D1276" t="s">
        <v>134</v>
      </c>
      <c r="E1276"/>
      <c r="F1276">
        <v>1</v>
      </c>
      <c r="G1276"/>
      <c r="H1276">
        <v>1</v>
      </c>
      <c r="I1276"/>
      <c r="J1276">
        <v>27</v>
      </c>
    </row>
    <row r="1277" spans="1:10" ht="15" x14ac:dyDescent="0.25">
      <c r="A1277" t="s">
        <v>306</v>
      </c>
      <c r="B1277" t="s">
        <v>485</v>
      </c>
      <c r="C1277" t="s">
        <v>15</v>
      </c>
      <c r="D1277" t="s">
        <v>134</v>
      </c>
      <c r="E1277"/>
      <c r="F1277"/>
      <c r="G1277"/>
      <c r="H1277"/>
      <c r="I1277"/>
      <c r="J1277">
        <v>28</v>
      </c>
    </row>
    <row r="1278" spans="1:10" ht="15" x14ac:dyDescent="0.25">
      <c r="A1278" t="s">
        <v>306</v>
      </c>
      <c r="B1278" t="s">
        <v>486</v>
      </c>
      <c r="C1278" t="s">
        <v>15</v>
      </c>
      <c r="D1278" t="s">
        <v>134</v>
      </c>
      <c r="E1278"/>
      <c r="F1278"/>
      <c r="G1278"/>
      <c r="H1278"/>
      <c r="I1278">
        <v>1</v>
      </c>
      <c r="J1278">
        <v>29</v>
      </c>
    </row>
    <row r="1279" spans="1:10" ht="15" x14ac:dyDescent="0.25">
      <c r="A1279" t="s">
        <v>306</v>
      </c>
      <c r="B1279" t="s">
        <v>487</v>
      </c>
      <c r="C1279" t="s">
        <v>15</v>
      </c>
      <c r="D1279" t="s">
        <v>134</v>
      </c>
      <c r="E1279"/>
      <c r="F1279"/>
      <c r="G1279"/>
      <c r="H1279"/>
      <c r="I1279"/>
      <c r="J1279">
        <v>30</v>
      </c>
    </row>
    <row r="1280" spans="1:10" ht="15" x14ac:dyDescent="0.25">
      <c r="A1280" t="s">
        <v>306</v>
      </c>
      <c r="B1280" t="s">
        <v>488</v>
      </c>
      <c r="C1280" t="s">
        <v>15</v>
      </c>
      <c r="D1280" t="s">
        <v>134</v>
      </c>
      <c r="E1280"/>
      <c r="F1280"/>
      <c r="G1280"/>
      <c r="H1280"/>
      <c r="I1280"/>
      <c r="J1280">
        <v>31</v>
      </c>
    </row>
    <row r="1281" spans="1:10" ht="15" x14ac:dyDescent="0.25">
      <c r="A1281" t="s">
        <v>306</v>
      </c>
      <c r="B1281" t="s">
        <v>489</v>
      </c>
      <c r="C1281" t="s">
        <v>15</v>
      </c>
      <c r="D1281" t="s">
        <v>134</v>
      </c>
      <c r="E1281"/>
      <c r="F1281">
        <v>3</v>
      </c>
      <c r="G1281"/>
      <c r="H1281">
        <v>3</v>
      </c>
      <c r="I1281">
        <v>6</v>
      </c>
      <c r="J1281">
        <v>32</v>
      </c>
    </row>
    <row r="1282" spans="1:10" ht="15" x14ac:dyDescent="0.25">
      <c r="A1282" t="s">
        <v>306</v>
      </c>
      <c r="B1282" t="s">
        <v>490</v>
      </c>
      <c r="C1282" t="s">
        <v>15</v>
      </c>
      <c r="D1282" t="s">
        <v>134</v>
      </c>
      <c r="E1282"/>
      <c r="F1282">
        <v>1</v>
      </c>
      <c r="G1282">
        <v>1</v>
      </c>
      <c r="H1282">
        <v>2</v>
      </c>
      <c r="I1282">
        <v>5</v>
      </c>
      <c r="J1282">
        <v>33</v>
      </c>
    </row>
    <row r="1283" spans="1:10" ht="15" x14ac:dyDescent="0.25">
      <c r="A1283" t="s">
        <v>306</v>
      </c>
      <c r="B1283" t="s">
        <v>491</v>
      </c>
      <c r="C1283" t="s">
        <v>15</v>
      </c>
      <c r="D1283" t="s">
        <v>134</v>
      </c>
      <c r="E1283"/>
      <c r="F1283">
        <v>0.75</v>
      </c>
      <c r="G1283">
        <v>0.8</v>
      </c>
      <c r="H1283">
        <v>0.76900000000000002</v>
      </c>
      <c r="I1283">
        <v>0.78900000000000003</v>
      </c>
      <c r="J1283">
        <v>34</v>
      </c>
    </row>
    <row r="1284" spans="1:10" ht="15" x14ac:dyDescent="0.25">
      <c r="A1284" t="s">
        <v>306</v>
      </c>
      <c r="B1284" t="s">
        <v>492</v>
      </c>
      <c r="C1284" t="s">
        <v>15</v>
      </c>
      <c r="D1284" t="s">
        <v>134</v>
      </c>
      <c r="E1284">
        <v>1</v>
      </c>
      <c r="F1284">
        <v>0.66700000000000004</v>
      </c>
      <c r="G1284">
        <v>1</v>
      </c>
      <c r="H1284">
        <v>0.73899999999999999</v>
      </c>
      <c r="I1284">
        <v>0.57899999999999996</v>
      </c>
      <c r="J1284">
        <v>35</v>
      </c>
    </row>
    <row r="1285" spans="1:10" ht="15" x14ac:dyDescent="0.25">
      <c r="A1285" t="s">
        <v>306</v>
      </c>
      <c r="B1285" t="s">
        <v>178</v>
      </c>
      <c r="C1285" t="s">
        <v>15</v>
      </c>
      <c r="D1285" t="s">
        <v>134</v>
      </c>
      <c r="E1285"/>
      <c r="F1285">
        <v>10836</v>
      </c>
      <c r="G1285">
        <v>10497</v>
      </c>
      <c r="H1285">
        <v>10836</v>
      </c>
      <c r="I1285">
        <v>3877</v>
      </c>
      <c r="J1285">
        <v>36</v>
      </c>
    </row>
    <row r="1286" spans="1:10" ht="15" x14ac:dyDescent="0.25">
      <c r="A1286" t="s">
        <v>306</v>
      </c>
      <c r="B1286" t="s">
        <v>493</v>
      </c>
      <c r="C1286" t="s">
        <v>15</v>
      </c>
      <c r="D1286" t="s">
        <v>134</v>
      </c>
      <c r="E1286"/>
      <c r="F1286"/>
      <c r="G1286"/>
      <c r="H1286"/>
      <c r="I1286"/>
      <c r="J1286">
        <v>39</v>
      </c>
    </row>
    <row r="1287" spans="1:10" ht="15" x14ac:dyDescent="0.25">
      <c r="A1287" t="s">
        <v>306</v>
      </c>
      <c r="B1287" t="s">
        <v>494</v>
      </c>
      <c r="C1287" t="s">
        <v>15</v>
      </c>
      <c r="D1287" t="s">
        <v>134</v>
      </c>
      <c r="E1287"/>
      <c r="F1287"/>
      <c r="G1287"/>
      <c r="H1287"/>
      <c r="I1287"/>
      <c r="J1287">
        <v>40</v>
      </c>
    </row>
    <row r="1288" spans="1:10" ht="15" x14ac:dyDescent="0.25">
      <c r="A1288" t="s">
        <v>306</v>
      </c>
      <c r="B1288" t="s">
        <v>495</v>
      </c>
      <c r="C1288" t="s">
        <v>15</v>
      </c>
      <c r="D1288" t="s">
        <v>134</v>
      </c>
      <c r="E1288"/>
      <c r="F1288"/>
      <c r="G1288"/>
      <c r="H1288"/>
      <c r="I1288"/>
      <c r="J1288">
        <v>41</v>
      </c>
    </row>
    <row r="1289" spans="1:10" ht="15" x14ac:dyDescent="0.25">
      <c r="A1289" t="s">
        <v>308</v>
      </c>
      <c r="B1289" t="s">
        <v>458</v>
      </c>
      <c r="C1289" t="s">
        <v>15</v>
      </c>
      <c r="D1289" t="s">
        <v>135</v>
      </c>
      <c r="E1289">
        <v>11</v>
      </c>
      <c r="F1289">
        <v>100</v>
      </c>
      <c r="G1289">
        <v>4</v>
      </c>
      <c r="H1289">
        <v>116</v>
      </c>
      <c r="I1289">
        <v>89</v>
      </c>
      <c r="J1289">
        <v>1</v>
      </c>
    </row>
    <row r="1290" spans="1:10" ht="15" x14ac:dyDescent="0.25">
      <c r="A1290" t="s">
        <v>308</v>
      </c>
      <c r="B1290" t="s">
        <v>459</v>
      </c>
      <c r="C1290" t="s">
        <v>15</v>
      </c>
      <c r="D1290" t="s">
        <v>135</v>
      </c>
      <c r="E1290">
        <v>5</v>
      </c>
      <c r="F1290">
        <v>76</v>
      </c>
      <c r="G1290">
        <v>15</v>
      </c>
      <c r="H1290">
        <v>96</v>
      </c>
      <c r="I1290">
        <v>143</v>
      </c>
      <c r="J1290">
        <v>2</v>
      </c>
    </row>
    <row r="1291" spans="1:10" ht="15" x14ac:dyDescent="0.25">
      <c r="A1291" t="s">
        <v>308</v>
      </c>
      <c r="B1291" t="s">
        <v>460</v>
      </c>
      <c r="C1291" t="s">
        <v>15</v>
      </c>
      <c r="D1291" t="s">
        <v>135</v>
      </c>
      <c r="E1291">
        <v>3</v>
      </c>
      <c r="F1291">
        <v>26</v>
      </c>
      <c r="G1291">
        <v>1</v>
      </c>
      <c r="H1291">
        <v>3</v>
      </c>
      <c r="I1291">
        <v>1</v>
      </c>
      <c r="J1291">
        <v>3</v>
      </c>
    </row>
    <row r="1292" spans="1:10" ht="15" x14ac:dyDescent="0.25">
      <c r="A1292" t="s">
        <v>308</v>
      </c>
      <c r="B1292" t="s">
        <v>461</v>
      </c>
      <c r="C1292" t="s">
        <v>15</v>
      </c>
      <c r="D1292" t="s">
        <v>135</v>
      </c>
      <c r="E1292">
        <v>1</v>
      </c>
      <c r="F1292">
        <v>37</v>
      </c>
      <c r="G1292">
        <v>10</v>
      </c>
      <c r="H1292">
        <v>48</v>
      </c>
      <c r="I1292">
        <v>84</v>
      </c>
      <c r="J1292">
        <v>4</v>
      </c>
    </row>
    <row r="1293" spans="1:10" ht="15" x14ac:dyDescent="0.25">
      <c r="A1293" t="s">
        <v>308</v>
      </c>
      <c r="B1293" t="s">
        <v>462</v>
      </c>
      <c r="C1293" t="s">
        <v>15</v>
      </c>
      <c r="D1293" t="s">
        <v>135</v>
      </c>
      <c r="E1293">
        <v>4</v>
      </c>
      <c r="F1293">
        <v>35</v>
      </c>
      <c r="G1293">
        <v>5</v>
      </c>
      <c r="H1293">
        <v>44</v>
      </c>
      <c r="I1293">
        <v>57</v>
      </c>
      <c r="J1293">
        <v>5</v>
      </c>
    </row>
    <row r="1294" spans="1:10" ht="15" x14ac:dyDescent="0.25">
      <c r="A1294" t="s">
        <v>308</v>
      </c>
      <c r="B1294" t="s">
        <v>463</v>
      </c>
      <c r="C1294" t="s">
        <v>15</v>
      </c>
      <c r="D1294" t="s">
        <v>135</v>
      </c>
      <c r="E1294"/>
      <c r="F1294">
        <v>1</v>
      </c>
      <c r="G1294">
        <v>1</v>
      </c>
      <c r="H1294">
        <v>2</v>
      </c>
      <c r="I1294">
        <v>8</v>
      </c>
      <c r="J1294">
        <v>6</v>
      </c>
    </row>
    <row r="1295" spans="1:10" ht="15" x14ac:dyDescent="0.25">
      <c r="A1295" t="s">
        <v>308</v>
      </c>
      <c r="B1295" t="s">
        <v>464</v>
      </c>
      <c r="C1295" t="s">
        <v>15</v>
      </c>
      <c r="D1295" t="s">
        <v>135</v>
      </c>
      <c r="E1295"/>
      <c r="F1295">
        <v>2</v>
      </c>
      <c r="G1295"/>
      <c r="H1295">
        <v>2</v>
      </c>
      <c r="I1295"/>
      <c r="J1295">
        <v>7</v>
      </c>
    </row>
    <row r="1296" spans="1:10" ht="15" x14ac:dyDescent="0.25">
      <c r="A1296" t="s">
        <v>308</v>
      </c>
      <c r="B1296" t="s">
        <v>465</v>
      </c>
      <c r="C1296" t="s">
        <v>15</v>
      </c>
      <c r="D1296" t="s">
        <v>135</v>
      </c>
      <c r="E1296"/>
      <c r="F1296">
        <v>1</v>
      </c>
      <c r="G1296"/>
      <c r="H1296">
        <v>1</v>
      </c>
      <c r="I1296"/>
      <c r="J1296">
        <v>8</v>
      </c>
    </row>
    <row r="1297" spans="1:10" ht="15" x14ac:dyDescent="0.25">
      <c r="A1297" t="s">
        <v>308</v>
      </c>
      <c r="B1297" t="s">
        <v>466</v>
      </c>
      <c r="C1297" t="s">
        <v>15</v>
      </c>
      <c r="D1297" t="s">
        <v>135</v>
      </c>
      <c r="E1297"/>
      <c r="F1297">
        <v>2</v>
      </c>
      <c r="G1297">
        <v>2</v>
      </c>
      <c r="H1297">
        <v>4</v>
      </c>
      <c r="I1297">
        <v>11</v>
      </c>
      <c r="J1297">
        <v>9</v>
      </c>
    </row>
    <row r="1298" spans="1:10" ht="15" x14ac:dyDescent="0.25">
      <c r="A1298" t="s">
        <v>308</v>
      </c>
      <c r="B1298" t="s">
        <v>467</v>
      </c>
      <c r="C1298" t="s">
        <v>15</v>
      </c>
      <c r="D1298" t="s">
        <v>135</v>
      </c>
      <c r="E1298"/>
      <c r="F1298"/>
      <c r="G1298"/>
      <c r="H1298"/>
      <c r="I1298"/>
      <c r="J1298">
        <v>10</v>
      </c>
    </row>
    <row r="1299" spans="1:10" ht="15" x14ac:dyDescent="0.25">
      <c r="A1299" t="s">
        <v>308</v>
      </c>
      <c r="B1299" t="s">
        <v>468</v>
      </c>
      <c r="C1299" t="s">
        <v>15</v>
      </c>
      <c r="D1299" t="s">
        <v>135</v>
      </c>
      <c r="E1299">
        <v>5</v>
      </c>
      <c r="F1299">
        <v>63</v>
      </c>
      <c r="G1299">
        <v>13</v>
      </c>
      <c r="H1299">
        <v>81</v>
      </c>
      <c r="I1299">
        <v>120</v>
      </c>
      <c r="J1299">
        <v>11</v>
      </c>
    </row>
    <row r="1300" spans="1:10" ht="15" x14ac:dyDescent="0.25">
      <c r="A1300" t="s">
        <v>308</v>
      </c>
      <c r="B1300" t="s">
        <v>469</v>
      </c>
      <c r="C1300" t="s">
        <v>15</v>
      </c>
      <c r="D1300" t="s">
        <v>135</v>
      </c>
      <c r="E1300"/>
      <c r="F1300">
        <v>1</v>
      </c>
      <c r="G1300"/>
      <c r="H1300">
        <v>1</v>
      </c>
      <c r="I1300">
        <v>1</v>
      </c>
      <c r="J1300">
        <v>12</v>
      </c>
    </row>
    <row r="1301" spans="1:10" ht="15" x14ac:dyDescent="0.25">
      <c r="A1301" t="s">
        <v>308</v>
      </c>
      <c r="B1301" t="s">
        <v>470</v>
      </c>
      <c r="C1301" t="s">
        <v>15</v>
      </c>
      <c r="D1301" t="s">
        <v>135</v>
      </c>
      <c r="E1301"/>
      <c r="F1301">
        <v>1</v>
      </c>
      <c r="G1301">
        <v>1</v>
      </c>
      <c r="H1301">
        <v>2</v>
      </c>
      <c r="I1301">
        <v>3</v>
      </c>
      <c r="J1301">
        <v>13</v>
      </c>
    </row>
    <row r="1302" spans="1:10" ht="15" x14ac:dyDescent="0.25">
      <c r="A1302" t="s">
        <v>308</v>
      </c>
      <c r="B1302" t="s">
        <v>471</v>
      </c>
      <c r="C1302" t="s">
        <v>15</v>
      </c>
      <c r="D1302" t="s">
        <v>135</v>
      </c>
      <c r="E1302">
        <v>1</v>
      </c>
      <c r="F1302">
        <v>6</v>
      </c>
      <c r="G1302">
        <v>11</v>
      </c>
      <c r="H1302">
        <v>18</v>
      </c>
      <c r="I1302">
        <v>21</v>
      </c>
      <c r="J1302">
        <v>14</v>
      </c>
    </row>
    <row r="1303" spans="1:10" ht="15" x14ac:dyDescent="0.25">
      <c r="A1303" t="s">
        <v>308</v>
      </c>
      <c r="B1303" t="s">
        <v>472</v>
      </c>
      <c r="C1303" t="s">
        <v>15</v>
      </c>
      <c r="D1303" t="s">
        <v>135</v>
      </c>
      <c r="E1303"/>
      <c r="F1303"/>
      <c r="G1303"/>
      <c r="H1303"/>
      <c r="I1303"/>
      <c r="J1303">
        <v>15</v>
      </c>
    </row>
    <row r="1304" spans="1:10" ht="15" x14ac:dyDescent="0.25">
      <c r="A1304" t="s">
        <v>308</v>
      </c>
      <c r="B1304" t="s">
        <v>473</v>
      </c>
      <c r="C1304" t="s">
        <v>15</v>
      </c>
      <c r="D1304" t="s">
        <v>135</v>
      </c>
      <c r="E1304">
        <v>5</v>
      </c>
      <c r="F1304">
        <v>65</v>
      </c>
      <c r="G1304">
        <v>9</v>
      </c>
      <c r="H1304">
        <v>79</v>
      </c>
      <c r="I1304">
        <v>119</v>
      </c>
      <c r="J1304">
        <v>16</v>
      </c>
    </row>
    <row r="1305" spans="1:10" ht="15" x14ac:dyDescent="0.25">
      <c r="A1305" t="s">
        <v>308</v>
      </c>
      <c r="B1305" t="s">
        <v>474</v>
      </c>
      <c r="C1305" t="s">
        <v>15</v>
      </c>
      <c r="D1305" t="s">
        <v>135</v>
      </c>
      <c r="E1305">
        <v>1</v>
      </c>
      <c r="F1305">
        <v>41</v>
      </c>
      <c r="G1305">
        <v>11</v>
      </c>
      <c r="H1305">
        <v>53</v>
      </c>
      <c r="I1305">
        <v>68</v>
      </c>
      <c r="J1305">
        <v>17</v>
      </c>
    </row>
    <row r="1306" spans="1:10" ht="15" x14ac:dyDescent="0.25">
      <c r="A1306" t="s">
        <v>308</v>
      </c>
      <c r="B1306" t="s">
        <v>475</v>
      </c>
      <c r="C1306" t="s">
        <v>15</v>
      </c>
      <c r="D1306" t="s">
        <v>135</v>
      </c>
      <c r="E1306"/>
      <c r="F1306">
        <v>1</v>
      </c>
      <c r="G1306">
        <v>1</v>
      </c>
      <c r="H1306">
        <v>2</v>
      </c>
      <c r="I1306">
        <v>5</v>
      </c>
      <c r="J1306">
        <v>18</v>
      </c>
    </row>
    <row r="1307" spans="1:10" ht="15" x14ac:dyDescent="0.25">
      <c r="A1307" t="s">
        <v>308</v>
      </c>
      <c r="B1307" t="s">
        <v>476</v>
      </c>
      <c r="C1307" t="s">
        <v>15</v>
      </c>
      <c r="D1307" t="s">
        <v>135</v>
      </c>
      <c r="E1307">
        <v>1</v>
      </c>
      <c r="F1307">
        <v>6</v>
      </c>
      <c r="G1307">
        <v>2</v>
      </c>
      <c r="H1307">
        <v>9</v>
      </c>
      <c r="I1307">
        <v>14</v>
      </c>
      <c r="J1307">
        <v>19</v>
      </c>
    </row>
    <row r="1308" spans="1:10" ht="15" x14ac:dyDescent="0.25">
      <c r="A1308" t="s">
        <v>308</v>
      </c>
      <c r="B1308" t="s">
        <v>477</v>
      </c>
      <c r="C1308" t="s">
        <v>15</v>
      </c>
      <c r="D1308" t="s">
        <v>135</v>
      </c>
      <c r="E1308"/>
      <c r="F1308">
        <v>11</v>
      </c>
      <c r="G1308"/>
      <c r="H1308">
        <v>11</v>
      </c>
      <c r="I1308">
        <v>7</v>
      </c>
      <c r="J1308">
        <v>20</v>
      </c>
    </row>
    <row r="1309" spans="1:10" ht="15" x14ac:dyDescent="0.25">
      <c r="A1309" t="s">
        <v>308</v>
      </c>
      <c r="B1309" t="s">
        <v>478</v>
      </c>
      <c r="C1309" t="s">
        <v>15</v>
      </c>
      <c r="D1309" t="s">
        <v>135</v>
      </c>
      <c r="E1309">
        <v>1</v>
      </c>
      <c r="F1309">
        <v>6</v>
      </c>
      <c r="G1309"/>
      <c r="H1309">
        <v>7</v>
      </c>
      <c r="I1309">
        <v>7</v>
      </c>
      <c r="J1309">
        <v>21</v>
      </c>
    </row>
    <row r="1310" spans="1:10" ht="15" x14ac:dyDescent="0.25">
      <c r="A1310" t="s">
        <v>308</v>
      </c>
      <c r="B1310" t="s">
        <v>479</v>
      </c>
      <c r="C1310" t="s">
        <v>15</v>
      </c>
      <c r="D1310" t="s">
        <v>135</v>
      </c>
      <c r="E1310">
        <v>1</v>
      </c>
      <c r="F1310">
        <v>2</v>
      </c>
      <c r="G1310"/>
      <c r="H1310">
        <v>3</v>
      </c>
      <c r="I1310">
        <v>5</v>
      </c>
      <c r="J1310">
        <v>22</v>
      </c>
    </row>
    <row r="1311" spans="1:10" ht="15" x14ac:dyDescent="0.25">
      <c r="A1311" t="s">
        <v>308</v>
      </c>
      <c r="B1311" t="s">
        <v>480</v>
      </c>
      <c r="C1311" t="s">
        <v>15</v>
      </c>
      <c r="D1311" t="s">
        <v>135</v>
      </c>
      <c r="E1311"/>
      <c r="F1311">
        <v>1</v>
      </c>
      <c r="G1311"/>
      <c r="H1311">
        <v>1</v>
      </c>
      <c r="I1311">
        <v>2</v>
      </c>
      <c r="J1311">
        <v>23</v>
      </c>
    </row>
    <row r="1312" spans="1:10" ht="15" x14ac:dyDescent="0.25">
      <c r="A1312" t="s">
        <v>308</v>
      </c>
      <c r="B1312" t="s">
        <v>481</v>
      </c>
      <c r="C1312" t="s">
        <v>15</v>
      </c>
      <c r="D1312" t="s">
        <v>135</v>
      </c>
      <c r="E1312">
        <v>1</v>
      </c>
      <c r="F1312">
        <v>34</v>
      </c>
      <c r="G1312">
        <v>7</v>
      </c>
      <c r="H1312">
        <v>42</v>
      </c>
      <c r="I1312">
        <v>78</v>
      </c>
      <c r="J1312">
        <v>24</v>
      </c>
    </row>
    <row r="1313" spans="1:10" ht="15" x14ac:dyDescent="0.25">
      <c r="A1313" t="s">
        <v>308</v>
      </c>
      <c r="B1313" t="s">
        <v>482</v>
      </c>
      <c r="C1313" t="s">
        <v>15</v>
      </c>
      <c r="D1313" t="s">
        <v>135</v>
      </c>
      <c r="E1313"/>
      <c r="F1313">
        <v>25</v>
      </c>
      <c r="G1313"/>
      <c r="H1313">
        <v>25</v>
      </c>
      <c r="I1313">
        <v>22</v>
      </c>
      <c r="J1313">
        <v>25</v>
      </c>
    </row>
    <row r="1314" spans="1:10" ht="15" x14ac:dyDescent="0.25">
      <c r="A1314" t="s">
        <v>308</v>
      </c>
      <c r="B1314" t="s">
        <v>483</v>
      </c>
      <c r="C1314" t="s">
        <v>15</v>
      </c>
      <c r="D1314" t="s">
        <v>135</v>
      </c>
      <c r="E1314">
        <v>2</v>
      </c>
      <c r="F1314">
        <v>7</v>
      </c>
      <c r="G1314">
        <v>2</v>
      </c>
      <c r="H1314">
        <v>11</v>
      </c>
      <c r="I1314">
        <v>20</v>
      </c>
      <c r="J1314">
        <v>26</v>
      </c>
    </row>
    <row r="1315" spans="1:10" ht="15" x14ac:dyDescent="0.25">
      <c r="A1315" t="s">
        <v>308</v>
      </c>
      <c r="B1315" t="s">
        <v>484</v>
      </c>
      <c r="C1315" t="s">
        <v>15</v>
      </c>
      <c r="D1315" t="s">
        <v>135</v>
      </c>
      <c r="E1315"/>
      <c r="F1315"/>
      <c r="G1315"/>
      <c r="H1315"/>
      <c r="I1315">
        <v>3</v>
      </c>
      <c r="J1315">
        <v>27</v>
      </c>
    </row>
    <row r="1316" spans="1:10" ht="15" x14ac:dyDescent="0.25">
      <c r="A1316" t="s">
        <v>308</v>
      </c>
      <c r="B1316" t="s">
        <v>485</v>
      </c>
      <c r="C1316" t="s">
        <v>15</v>
      </c>
      <c r="D1316" t="s">
        <v>135</v>
      </c>
      <c r="E1316"/>
      <c r="F1316"/>
      <c r="G1316"/>
      <c r="H1316"/>
      <c r="I1316">
        <v>1</v>
      </c>
      <c r="J1316">
        <v>28</v>
      </c>
    </row>
    <row r="1317" spans="1:10" ht="15" x14ac:dyDescent="0.25">
      <c r="A1317" t="s">
        <v>308</v>
      </c>
      <c r="B1317" t="s">
        <v>486</v>
      </c>
      <c r="C1317" t="s">
        <v>15</v>
      </c>
      <c r="D1317" t="s">
        <v>135</v>
      </c>
      <c r="E1317"/>
      <c r="F1317">
        <v>4</v>
      </c>
      <c r="G1317">
        <v>1</v>
      </c>
      <c r="H1317">
        <v>5</v>
      </c>
      <c r="I1317">
        <v>4</v>
      </c>
      <c r="J1317">
        <v>29</v>
      </c>
    </row>
    <row r="1318" spans="1:10" ht="15" x14ac:dyDescent="0.25">
      <c r="A1318" t="s">
        <v>308</v>
      </c>
      <c r="B1318" t="s">
        <v>487</v>
      </c>
      <c r="C1318" t="s">
        <v>15</v>
      </c>
      <c r="D1318" t="s">
        <v>135</v>
      </c>
      <c r="E1318"/>
      <c r="F1318"/>
      <c r="G1318"/>
      <c r="H1318"/>
      <c r="I1318"/>
      <c r="J1318">
        <v>30</v>
      </c>
    </row>
    <row r="1319" spans="1:10" ht="15" x14ac:dyDescent="0.25">
      <c r="A1319" t="s">
        <v>308</v>
      </c>
      <c r="B1319" t="s">
        <v>488</v>
      </c>
      <c r="C1319" t="s">
        <v>15</v>
      </c>
      <c r="D1319" t="s">
        <v>135</v>
      </c>
      <c r="E1319"/>
      <c r="F1319"/>
      <c r="G1319"/>
      <c r="H1319"/>
      <c r="I1319"/>
      <c r="J1319">
        <v>31</v>
      </c>
    </row>
    <row r="1320" spans="1:10" ht="15" x14ac:dyDescent="0.25">
      <c r="A1320" t="s">
        <v>308</v>
      </c>
      <c r="B1320" t="s">
        <v>489</v>
      </c>
      <c r="C1320" t="s">
        <v>15</v>
      </c>
      <c r="D1320" t="s">
        <v>135</v>
      </c>
      <c r="E1320">
        <v>1</v>
      </c>
      <c r="F1320">
        <v>3</v>
      </c>
      <c r="G1320">
        <v>2</v>
      </c>
      <c r="H1320">
        <v>6</v>
      </c>
      <c r="I1320">
        <v>10</v>
      </c>
      <c r="J1320">
        <v>32</v>
      </c>
    </row>
    <row r="1321" spans="1:10" ht="15" x14ac:dyDescent="0.25">
      <c r="A1321" t="s">
        <v>308</v>
      </c>
      <c r="B1321" t="s">
        <v>490</v>
      </c>
      <c r="C1321" t="s">
        <v>15</v>
      </c>
      <c r="D1321" t="s">
        <v>135</v>
      </c>
      <c r="E1321"/>
      <c r="F1321">
        <v>8</v>
      </c>
      <c r="G1321"/>
      <c r="H1321">
        <v>8</v>
      </c>
      <c r="I1321">
        <v>10</v>
      </c>
      <c r="J1321">
        <v>33</v>
      </c>
    </row>
    <row r="1322" spans="1:10" ht="15" x14ac:dyDescent="0.25">
      <c r="A1322" t="s">
        <v>308</v>
      </c>
      <c r="B1322" t="s">
        <v>491</v>
      </c>
      <c r="C1322" t="s">
        <v>15</v>
      </c>
      <c r="D1322" t="s">
        <v>135</v>
      </c>
      <c r="E1322">
        <v>0.57099999999999995</v>
      </c>
      <c r="F1322">
        <v>0.52800000000000002</v>
      </c>
      <c r="G1322">
        <v>1</v>
      </c>
      <c r="H1322">
        <v>0.58199999999999996</v>
      </c>
      <c r="I1322">
        <v>0.66700000000000004</v>
      </c>
      <c r="J1322">
        <v>34</v>
      </c>
    </row>
    <row r="1323" spans="1:10" ht="15" x14ac:dyDescent="0.25">
      <c r="A1323" t="s">
        <v>308</v>
      </c>
      <c r="B1323" t="s">
        <v>492</v>
      </c>
      <c r="C1323" t="s">
        <v>15</v>
      </c>
      <c r="D1323" t="s">
        <v>135</v>
      </c>
      <c r="E1323"/>
      <c r="F1323">
        <v>0.58799999999999997</v>
      </c>
      <c r="G1323">
        <v>0.875</v>
      </c>
      <c r="H1323">
        <v>0.64300000000000002</v>
      </c>
      <c r="I1323">
        <v>0.53300000000000003</v>
      </c>
      <c r="J1323">
        <v>35</v>
      </c>
    </row>
    <row r="1324" spans="1:10" ht="15" x14ac:dyDescent="0.25">
      <c r="A1324" t="s">
        <v>308</v>
      </c>
      <c r="B1324" t="s">
        <v>178</v>
      </c>
      <c r="C1324" t="s">
        <v>15</v>
      </c>
      <c r="D1324" t="s">
        <v>135</v>
      </c>
      <c r="E1324">
        <v>10394</v>
      </c>
      <c r="F1324">
        <v>5144</v>
      </c>
      <c r="G1324">
        <v>10994</v>
      </c>
      <c r="H1324">
        <v>6520</v>
      </c>
      <c r="I1324">
        <v>7236</v>
      </c>
      <c r="J1324">
        <v>36</v>
      </c>
    </row>
    <row r="1325" spans="1:10" ht="15" x14ac:dyDescent="0.25">
      <c r="A1325" t="s">
        <v>308</v>
      </c>
      <c r="B1325" t="s">
        <v>493</v>
      </c>
      <c r="C1325" t="s">
        <v>15</v>
      </c>
      <c r="D1325" t="s">
        <v>135</v>
      </c>
      <c r="E1325"/>
      <c r="F1325"/>
      <c r="G1325">
        <v>1</v>
      </c>
      <c r="H1325"/>
      <c r="I1325"/>
      <c r="J1325">
        <v>39</v>
      </c>
    </row>
    <row r="1326" spans="1:10" ht="15" x14ac:dyDescent="0.25">
      <c r="A1326" t="s">
        <v>308</v>
      </c>
      <c r="B1326" t="s">
        <v>494</v>
      </c>
      <c r="C1326" t="s">
        <v>15</v>
      </c>
      <c r="D1326" t="s">
        <v>135</v>
      </c>
      <c r="E1326"/>
      <c r="F1326"/>
      <c r="G1326">
        <v>1</v>
      </c>
      <c r="H1326">
        <v>1</v>
      </c>
      <c r="I1326">
        <v>1</v>
      </c>
      <c r="J1326">
        <v>40</v>
      </c>
    </row>
    <row r="1327" spans="1:10" ht="15" x14ac:dyDescent="0.25">
      <c r="A1327" t="s">
        <v>308</v>
      </c>
      <c r="B1327" t="s">
        <v>495</v>
      </c>
      <c r="C1327" t="s">
        <v>15</v>
      </c>
      <c r="D1327" t="s">
        <v>135</v>
      </c>
      <c r="E1327"/>
      <c r="F1327"/>
      <c r="G1327">
        <v>1</v>
      </c>
      <c r="H1327">
        <v>1</v>
      </c>
      <c r="I1327">
        <v>1</v>
      </c>
      <c r="J1327">
        <v>41</v>
      </c>
    </row>
    <row r="1328" spans="1:10" ht="15" x14ac:dyDescent="0.25">
      <c r="A1328" t="s">
        <v>307</v>
      </c>
      <c r="B1328" t="s">
        <v>458</v>
      </c>
      <c r="C1328" t="s">
        <v>15</v>
      </c>
      <c r="D1328" t="s">
        <v>136</v>
      </c>
      <c r="E1328">
        <v>4</v>
      </c>
      <c r="F1328">
        <v>318</v>
      </c>
      <c r="G1328">
        <v>34</v>
      </c>
      <c r="H1328">
        <v>356</v>
      </c>
      <c r="I1328">
        <v>344</v>
      </c>
      <c r="J1328">
        <v>1</v>
      </c>
    </row>
    <row r="1329" spans="1:10" ht="15" x14ac:dyDescent="0.25">
      <c r="A1329" t="s">
        <v>307</v>
      </c>
      <c r="B1329" t="s">
        <v>459</v>
      </c>
      <c r="C1329" t="s">
        <v>15</v>
      </c>
      <c r="D1329" t="s">
        <v>136</v>
      </c>
      <c r="E1329">
        <v>11</v>
      </c>
      <c r="F1329">
        <v>444</v>
      </c>
      <c r="G1329">
        <v>108</v>
      </c>
      <c r="H1329">
        <v>563</v>
      </c>
      <c r="I1329">
        <v>633</v>
      </c>
      <c r="J1329">
        <v>2</v>
      </c>
    </row>
    <row r="1330" spans="1:10" ht="15" x14ac:dyDescent="0.25">
      <c r="A1330" t="s">
        <v>307</v>
      </c>
      <c r="B1330" t="s">
        <v>460</v>
      </c>
      <c r="C1330" t="s">
        <v>15</v>
      </c>
      <c r="D1330" t="s">
        <v>136</v>
      </c>
      <c r="E1330"/>
      <c r="F1330">
        <v>143</v>
      </c>
      <c r="G1330">
        <v>4</v>
      </c>
      <c r="H1330">
        <v>1</v>
      </c>
      <c r="I1330">
        <v>3</v>
      </c>
      <c r="J1330">
        <v>3</v>
      </c>
    </row>
    <row r="1331" spans="1:10" ht="15" x14ac:dyDescent="0.25">
      <c r="A1331" t="s">
        <v>307</v>
      </c>
      <c r="B1331" t="s">
        <v>461</v>
      </c>
      <c r="C1331" t="s">
        <v>15</v>
      </c>
      <c r="D1331" t="s">
        <v>136</v>
      </c>
      <c r="E1331">
        <v>5</v>
      </c>
      <c r="F1331">
        <v>205</v>
      </c>
      <c r="G1331">
        <v>58</v>
      </c>
      <c r="H1331">
        <v>268</v>
      </c>
      <c r="I1331">
        <v>292</v>
      </c>
      <c r="J1331">
        <v>4</v>
      </c>
    </row>
    <row r="1332" spans="1:10" ht="15" x14ac:dyDescent="0.25">
      <c r="A1332" t="s">
        <v>307</v>
      </c>
      <c r="B1332" t="s">
        <v>462</v>
      </c>
      <c r="C1332" t="s">
        <v>15</v>
      </c>
      <c r="D1332" t="s">
        <v>136</v>
      </c>
      <c r="E1332">
        <v>4</v>
      </c>
      <c r="F1332">
        <v>232</v>
      </c>
      <c r="G1332">
        <v>50</v>
      </c>
      <c r="H1332">
        <v>286</v>
      </c>
      <c r="I1332">
        <v>338</v>
      </c>
      <c r="J1332">
        <v>5</v>
      </c>
    </row>
    <row r="1333" spans="1:10" ht="15" x14ac:dyDescent="0.25">
      <c r="A1333" t="s">
        <v>307</v>
      </c>
      <c r="B1333" t="s">
        <v>463</v>
      </c>
      <c r="C1333" t="s">
        <v>15</v>
      </c>
      <c r="D1333" t="s">
        <v>136</v>
      </c>
      <c r="E1333">
        <v>1</v>
      </c>
      <c r="F1333">
        <v>42</v>
      </c>
      <c r="G1333">
        <v>12</v>
      </c>
      <c r="H1333">
        <v>55</v>
      </c>
      <c r="I1333">
        <v>42</v>
      </c>
      <c r="J1333">
        <v>6</v>
      </c>
    </row>
    <row r="1334" spans="1:10" ht="15" x14ac:dyDescent="0.25">
      <c r="A1334" t="s">
        <v>307</v>
      </c>
      <c r="B1334" t="s">
        <v>464</v>
      </c>
      <c r="C1334" t="s">
        <v>15</v>
      </c>
      <c r="D1334" t="s">
        <v>136</v>
      </c>
      <c r="E1334"/>
      <c r="F1334">
        <v>3</v>
      </c>
      <c r="G1334"/>
      <c r="H1334">
        <v>3</v>
      </c>
      <c r="I1334">
        <v>3</v>
      </c>
      <c r="J1334">
        <v>7</v>
      </c>
    </row>
    <row r="1335" spans="1:10" ht="15" x14ac:dyDescent="0.25">
      <c r="A1335" t="s">
        <v>307</v>
      </c>
      <c r="B1335" t="s">
        <v>465</v>
      </c>
      <c r="C1335" t="s">
        <v>15</v>
      </c>
      <c r="D1335" t="s">
        <v>136</v>
      </c>
      <c r="E1335"/>
      <c r="F1335">
        <v>6</v>
      </c>
      <c r="G1335"/>
      <c r="H1335">
        <v>6</v>
      </c>
      <c r="I1335">
        <v>8</v>
      </c>
      <c r="J1335">
        <v>8</v>
      </c>
    </row>
    <row r="1336" spans="1:10" ht="15" x14ac:dyDescent="0.25">
      <c r="A1336" t="s">
        <v>307</v>
      </c>
      <c r="B1336" t="s">
        <v>466</v>
      </c>
      <c r="C1336" t="s">
        <v>15</v>
      </c>
      <c r="D1336" t="s">
        <v>136</v>
      </c>
      <c r="E1336">
        <v>4</v>
      </c>
      <c r="F1336">
        <v>140</v>
      </c>
      <c r="G1336">
        <v>37</v>
      </c>
      <c r="H1336">
        <v>181</v>
      </c>
      <c r="I1336">
        <v>202</v>
      </c>
      <c r="J1336">
        <v>9</v>
      </c>
    </row>
    <row r="1337" spans="1:10" ht="15" x14ac:dyDescent="0.25">
      <c r="A1337" t="s">
        <v>307</v>
      </c>
      <c r="B1337" t="s">
        <v>467</v>
      </c>
      <c r="C1337" t="s">
        <v>15</v>
      </c>
      <c r="D1337" t="s">
        <v>136</v>
      </c>
      <c r="E1337">
        <v>1</v>
      </c>
      <c r="F1337">
        <v>2</v>
      </c>
      <c r="G1337">
        <v>1</v>
      </c>
      <c r="H1337">
        <v>4</v>
      </c>
      <c r="I1337">
        <v>2</v>
      </c>
      <c r="J1337">
        <v>10</v>
      </c>
    </row>
    <row r="1338" spans="1:10" ht="15" x14ac:dyDescent="0.25">
      <c r="A1338" t="s">
        <v>307</v>
      </c>
      <c r="B1338" t="s">
        <v>468</v>
      </c>
      <c r="C1338" t="s">
        <v>15</v>
      </c>
      <c r="D1338" t="s">
        <v>136</v>
      </c>
      <c r="E1338">
        <v>4</v>
      </c>
      <c r="F1338">
        <v>268</v>
      </c>
      <c r="G1338">
        <v>66</v>
      </c>
      <c r="H1338">
        <v>338</v>
      </c>
      <c r="I1338">
        <v>382</v>
      </c>
      <c r="J1338">
        <v>11</v>
      </c>
    </row>
    <row r="1339" spans="1:10" ht="15" x14ac:dyDescent="0.25">
      <c r="A1339" t="s">
        <v>307</v>
      </c>
      <c r="B1339" t="s">
        <v>469</v>
      </c>
      <c r="C1339" t="s">
        <v>15</v>
      </c>
      <c r="D1339" t="s">
        <v>136</v>
      </c>
      <c r="E1339"/>
      <c r="F1339">
        <v>18</v>
      </c>
      <c r="G1339">
        <v>3</v>
      </c>
      <c r="H1339">
        <v>21</v>
      </c>
      <c r="I1339">
        <v>20</v>
      </c>
      <c r="J1339">
        <v>12</v>
      </c>
    </row>
    <row r="1340" spans="1:10" ht="15" x14ac:dyDescent="0.25">
      <c r="A1340" t="s">
        <v>307</v>
      </c>
      <c r="B1340" t="s">
        <v>470</v>
      </c>
      <c r="C1340" t="s">
        <v>15</v>
      </c>
      <c r="D1340" t="s">
        <v>136</v>
      </c>
      <c r="E1340"/>
      <c r="F1340">
        <v>13</v>
      </c>
      <c r="G1340">
        <v>2</v>
      </c>
      <c r="H1340">
        <v>15</v>
      </c>
      <c r="I1340">
        <v>26</v>
      </c>
      <c r="J1340">
        <v>13</v>
      </c>
    </row>
    <row r="1341" spans="1:10" ht="15" x14ac:dyDescent="0.25">
      <c r="A1341" t="s">
        <v>307</v>
      </c>
      <c r="B1341" t="s">
        <v>471</v>
      </c>
      <c r="C1341" t="s">
        <v>15</v>
      </c>
      <c r="D1341" t="s">
        <v>136</v>
      </c>
      <c r="E1341">
        <v>1</v>
      </c>
      <c r="F1341">
        <v>53</v>
      </c>
      <c r="G1341">
        <v>17</v>
      </c>
      <c r="H1341">
        <v>71</v>
      </c>
      <c r="I1341">
        <v>72</v>
      </c>
      <c r="J1341">
        <v>14</v>
      </c>
    </row>
    <row r="1342" spans="1:10" ht="15" x14ac:dyDescent="0.25">
      <c r="A1342" t="s">
        <v>307</v>
      </c>
      <c r="B1342" t="s">
        <v>472</v>
      </c>
      <c r="C1342" t="s">
        <v>15</v>
      </c>
      <c r="D1342" t="s">
        <v>136</v>
      </c>
      <c r="E1342"/>
      <c r="F1342"/>
      <c r="G1342"/>
      <c r="H1342"/>
      <c r="I1342"/>
      <c r="J1342">
        <v>15</v>
      </c>
    </row>
    <row r="1343" spans="1:10" ht="15" x14ac:dyDescent="0.25">
      <c r="A1343" t="s">
        <v>307</v>
      </c>
      <c r="B1343" t="s">
        <v>473</v>
      </c>
      <c r="C1343" t="s">
        <v>15</v>
      </c>
      <c r="D1343" t="s">
        <v>136</v>
      </c>
      <c r="E1343">
        <v>7</v>
      </c>
      <c r="F1343">
        <v>289</v>
      </c>
      <c r="G1343">
        <v>67</v>
      </c>
      <c r="H1343">
        <v>363</v>
      </c>
      <c r="I1343">
        <v>430</v>
      </c>
      <c r="J1343">
        <v>16</v>
      </c>
    </row>
    <row r="1344" spans="1:10" ht="15" x14ac:dyDescent="0.25">
      <c r="A1344" t="s">
        <v>307</v>
      </c>
      <c r="B1344" t="s">
        <v>474</v>
      </c>
      <c r="C1344" t="s">
        <v>15</v>
      </c>
      <c r="D1344" t="s">
        <v>136</v>
      </c>
      <c r="E1344">
        <v>7</v>
      </c>
      <c r="F1344">
        <v>213</v>
      </c>
      <c r="G1344">
        <v>62</v>
      </c>
      <c r="H1344">
        <v>282</v>
      </c>
      <c r="I1344">
        <v>310</v>
      </c>
      <c r="J1344">
        <v>17</v>
      </c>
    </row>
    <row r="1345" spans="1:10" ht="15" x14ac:dyDescent="0.25">
      <c r="A1345" t="s">
        <v>307</v>
      </c>
      <c r="B1345" t="s">
        <v>475</v>
      </c>
      <c r="C1345" t="s">
        <v>15</v>
      </c>
      <c r="D1345" t="s">
        <v>136</v>
      </c>
      <c r="E1345"/>
      <c r="F1345">
        <v>38</v>
      </c>
      <c r="G1345">
        <v>15</v>
      </c>
      <c r="H1345">
        <v>53</v>
      </c>
      <c r="I1345">
        <v>55</v>
      </c>
      <c r="J1345">
        <v>18</v>
      </c>
    </row>
    <row r="1346" spans="1:10" ht="15" x14ac:dyDescent="0.25">
      <c r="A1346" t="s">
        <v>307</v>
      </c>
      <c r="B1346" t="s">
        <v>476</v>
      </c>
      <c r="C1346" t="s">
        <v>15</v>
      </c>
      <c r="D1346" t="s">
        <v>136</v>
      </c>
      <c r="E1346">
        <v>1</v>
      </c>
      <c r="F1346">
        <v>31</v>
      </c>
      <c r="G1346">
        <v>5</v>
      </c>
      <c r="H1346">
        <v>37</v>
      </c>
      <c r="I1346">
        <v>42</v>
      </c>
      <c r="J1346">
        <v>19</v>
      </c>
    </row>
    <row r="1347" spans="1:10" ht="15" x14ac:dyDescent="0.25">
      <c r="A1347" t="s">
        <v>307</v>
      </c>
      <c r="B1347" t="s">
        <v>477</v>
      </c>
      <c r="C1347" t="s">
        <v>15</v>
      </c>
      <c r="D1347" t="s">
        <v>136</v>
      </c>
      <c r="E1347">
        <v>1</v>
      </c>
      <c r="F1347">
        <v>43</v>
      </c>
      <c r="G1347">
        <v>7</v>
      </c>
      <c r="H1347">
        <v>51</v>
      </c>
      <c r="I1347">
        <v>57</v>
      </c>
      <c r="J1347">
        <v>20</v>
      </c>
    </row>
    <row r="1348" spans="1:10" ht="15" x14ac:dyDescent="0.25">
      <c r="A1348" t="s">
        <v>307</v>
      </c>
      <c r="B1348" t="s">
        <v>478</v>
      </c>
      <c r="C1348" t="s">
        <v>15</v>
      </c>
      <c r="D1348" t="s">
        <v>136</v>
      </c>
      <c r="E1348"/>
      <c r="F1348">
        <v>56</v>
      </c>
      <c r="G1348">
        <v>5</v>
      </c>
      <c r="H1348">
        <v>61</v>
      </c>
      <c r="I1348">
        <v>83</v>
      </c>
      <c r="J1348">
        <v>21</v>
      </c>
    </row>
    <row r="1349" spans="1:10" ht="15" x14ac:dyDescent="0.25">
      <c r="A1349" t="s">
        <v>307</v>
      </c>
      <c r="B1349" t="s">
        <v>479</v>
      </c>
      <c r="C1349" t="s">
        <v>15</v>
      </c>
      <c r="D1349" t="s">
        <v>136</v>
      </c>
      <c r="E1349"/>
      <c r="F1349">
        <v>19</v>
      </c>
      <c r="G1349">
        <v>1</v>
      </c>
      <c r="H1349">
        <v>20</v>
      </c>
      <c r="I1349">
        <v>18</v>
      </c>
      <c r="J1349">
        <v>22</v>
      </c>
    </row>
    <row r="1350" spans="1:10" ht="15" x14ac:dyDescent="0.25">
      <c r="A1350" t="s">
        <v>307</v>
      </c>
      <c r="B1350" t="s">
        <v>480</v>
      </c>
      <c r="C1350" t="s">
        <v>15</v>
      </c>
      <c r="D1350" t="s">
        <v>136</v>
      </c>
      <c r="E1350"/>
      <c r="F1350">
        <v>2</v>
      </c>
      <c r="G1350">
        <v>2</v>
      </c>
      <c r="H1350">
        <v>4</v>
      </c>
      <c r="I1350">
        <v>4</v>
      </c>
      <c r="J1350">
        <v>23</v>
      </c>
    </row>
    <row r="1351" spans="1:10" ht="15" x14ac:dyDescent="0.25">
      <c r="A1351" t="s">
        <v>307</v>
      </c>
      <c r="B1351" t="s">
        <v>481</v>
      </c>
      <c r="C1351" t="s">
        <v>15</v>
      </c>
      <c r="D1351" t="s">
        <v>136</v>
      </c>
      <c r="E1351">
        <v>9</v>
      </c>
      <c r="F1351">
        <v>133</v>
      </c>
      <c r="G1351">
        <v>40</v>
      </c>
      <c r="H1351">
        <v>182</v>
      </c>
      <c r="I1351">
        <v>186</v>
      </c>
      <c r="J1351">
        <v>24</v>
      </c>
    </row>
    <row r="1352" spans="1:10" ht="15" x14ac:dyDescent="0.25">
      <c r="A1352" t="s">
        <v>307</v>
      </c>
      <c r="B1352" t="s">
        <v>482</v>
      </c>
      <c r="C1352" t="s">
        <v>15</v>
      </c>
      <c r="D1352" t="s">
        <v>136</v>
      </c>
      <c r="E1352">
        <v>1</v>
      </c>
      <c r="F1352">
        <v>74</v>
      </c>
      <c r="G1352">
        <v>4</v>
      </c>
      <c r="H1352">
        <v>79</v>
      </c>
      <c r="I1352">
        <v>99</v>
      </c>
      <c r="J1352">
        <v>25</v>
      </c>
    </row>
    <row r="1353" spans="1:10" ht="15" x14ac:dyDescent="0.25">
      <c r="A1353" t="s">
        <v>307</v>
      </c>
      <c r="B1353" t="s">
        <v>483</v>
      </c>
      <c r="C1353" t="s">
        <v>15</v>
      </c>
      <c r="D1353" t="s">
        <v>136</v>
      </c>
      <c r="E1353"/>
      <c r="F1353">
        <v>33</v>
      </c>
      <c r="G1353">
        <v>13</v>
      </c>
      <c r="H1353">
        <v>46</v>
      </c>
      <c r="I1353">
        <v>45</v>
      </c>
      <c r="J1353">
        <v>26</v>
      </c>
    </row>
    <row r="1354" spans="1:10" ht="15" x14ac:dyDescent="0.25">
      <c r="A1354" t="s">
        <v>307</v>
      </c>
      <c r="B1354" t="s">
        <v>484</v>
      </c>
      <c r="C1354" t="s">
        <v>15</v>
      </c>
      <c r="D1354" t="s">
        <v>136</v>
      </c>
      <c r="E1354">
        <v>1</v>
      </c>
      <c r="F1354">
        <v>9</v>
      </c>
      <c r="G1354">
        <v>5</v>
      </c>
      <c r="H1354">
        <v>15</v>
      </c>
      <c r="I1354">
        <v>20</v>
      </c>
      <c r="J1354">
        <v>27</v>
      </c>
    </row>
    <row r="1355" spans="1:10" ht="15" x14ac:dyDescent="0.25">
      <c r="A1355" t="s">
        <v>307</v>
      </c>
      <c r="B1355" t="s">
        <v>485</v>
      </c>
      <c r="C1355" t="s">
        <v>15</v>
      </c>
      <c r="D1355" t="s">
        <v>136</v>
      </c>
      <c r="E1355"/>
      <c r="F1355">
        <v>3</v>
      </c>
      <c r="G1355">
        <v>3</v>
      </c>
      <c r="H1355">
        <v>6</v>
      </c>
      <c r="I1355">
        <v>6</v>
      </c>
      <c r="J1355">
        <v>28</v>
      </c>
    </row>
    <row r="1356" spans="1:10" ht="15" x14ac:dyDescent="0.25">
      <c r="A1356" t="s">
        <v>307</v>
      </c>
      <c r="B1356" t="s">
        <v>486</v>
      </c>
      <c r="C1356" t="s">
        <v>15</v>
      </c>
      <c r="D1356" t="s">
        <v>136</v>
      </c>
      <c r="E1356"/>
      <c r="F1356">
        <v>34</v>
      </c>
      <c r="G1356">
        <v>2</v>
      </c>
      <c r="H1356">
        <v>36</v>
      </c>
      <c r="I1356">
        <v>26</v>
      </c>
      <c r="J1356">
        <v>29</v>
      </c>
    </row>
    <row r="1357" spans="1:10" ht="15" x14ac:dyDescent="0.25">
      <c r="A1357" t="s">
        <v>307</v>
      </c>
      <c r="B1357" t="s">
        <v>487</v>
      </c>
      <c r="C1357" t="s">
        <v>15</v>
      </c>
      <c r="D1357" t="s">
        <v>136</v>
      </c>
      <c r="E1357"/>
      <c r="F1357">
        <v>3</v>
      </c>
      <c r="G1357"/>
      <c r="H1357">
        <v>3</v>
      </c>
      <c r="I1357">
        <v>3</v>
      </c>
      <c r="J1357">
        <v>30</v>
      </c>
    </row>
    <row r="1358" spans="1:10" ht="15" x14ac:dyDescent="0.25">
      <c r="A1358" t="s">
        <v>307</v>
      </c>
      <c r="B1358" t="s">
        <v>488</v>
      </c>
      <c r="C1358" t="s">
        <v>15</v>
      </c>
      <c r="D1358" t="s">
        <v>136</v>
      </c>
      <c r="E1358"/>
      <c r="F1358"/>
      <c r="G1358"/>
      <c r="H1358"/>
      <c r="I1358"/>
      <c r="J1358">
        <v>31</v>
      </c>
    </row>
    <row r="1359" spans="1:10" ht="15" x14ac:dyDescent="0.25">
      <c r="A1359" t="s">
        <v>307</v>
      </c>
      <c r="B1359" t="s">
        <v>489</v>
      </c>
      <c r="C1359" t="s">
        <v>15</v>
      </c>
      <c r="D1359" t="s">
        <v>136</v>
      </c>
      <c r="E1359">
        <v>3</v>
      </c>
      <c r="F1359">
        <v>109</v>
      </c>
      <c r="G1359">
        <v>33</v>
      </c>
      <c r="H1359">
        <v>145</v>
      </c>
      <c r="I1359">
        <v>162</v>
      </c>
      <c r="J1359">
        <v>32</v>
      </c>
    </row>
    <row r="1360" spans="1:10" ht="15" x14ac:dyDescent="0.25">
      <c r="A1360" t="s">
        <v>307</v>
      </c>
      <c r="B1360" t="s">
        <v>490</v>
      </c>
      <c r="C1360" t="s">
        <v>15</v>
      </c>
      <c r="D1360" t="s">
        <v>136</v>
      </c>
      <c r="E1360">
        <v>3</v>
      </c>
      <c r="F1360">
        <v>36</v>
      </c>
      <c r="G1360">
        <v>18</v>
      </c>
      <c r="H1360">
        <v>57</v>
      </c>
      <c r="I1360">
        <v>62</v>
      </c>
      <c r="J1360">
        <v>33</v>
      </c>
    </row>
    <row r="1361" spans="1:10" ht="15" x14ac:dyDescent="0.25">
      <c r="A1361" t="s">
        <v>307</v>
      </c>
      <c r="B1361" t="s">
        <v>491</v>
      </c>
      <c r="C1361" t="s">
        <v>15</v>
      </c>
      <c r="D1361" t="s">
        <v>136</v>
      </c>
      <c r="E1361">
        <v>0.85699999999999998</v>
      </c>
      <c r="F1361">
        <v>0.74399999999999999</v>
      </c>
      <c r="G1361">
        <v>0.85099999999999998</v>
      </c>
      <c r="H1361">
        <v>0.76600000000000001</v>
      </c>
      <c r="I1361">
        <v>0.75800000000000001</v>
      </c>
      <c r="J1361">
        <v>34</v>
      </c>
    </row>
    <row r="1362" spans="1:10" ht="15" x14ac:dyDescent="0.25">
      <c r="A1362" t="s">
        <v>307</v>
      </c>
      <c r="B1362" t="s">
        <v>492</v>
      </c>
      <c r="C1362" t="s">
        <v>15</v>
      </c>
      <c r="D1362" t="s">
        <v>136</v>
      </c>
      <c r="E1362">
        <v>0.6</v>
      </c>
      <c r="F1362">
        <v>0.70199999999999996</v>
      </c>
      <c r="G1362">
        <v>0.86399999999999999</v>
      </c>
      <c r="H1362">
        <v>0.72599999999999998</v>
      </c>
      <c r="I1362">
        <v>0.77</v>
      </c>
      <c r="J1362">
        <v>35</v>
      </c>
    </row>
    <row r="1363" spans="1:10" ht="15" x14ac:dyDescent="0.25">
      <c r="A1363" t="s">
        <v>307</v>
      </c>
      <c r="B1363" t="s">
        <v>178</v>
      </c>
      <c r="C1363" t="s">
        <v>15</v>
      </c>
      <c r="D1363" t="s">
        <v>136</v>
      </c>
      <c r="E1363">
        <v>7709</v>
      </c>
      <c r="F1363">
        <v>5771</v>
      </c>
      <c r="G1363">
        <v>11965</v>
      </c>
      <c r="H1363">
        <v>6951</v>
      </c>
      <c r="I1363">
        <v>7243</v>
      </c>
      <c r="J1363">
        <v>36</v>
      </c>
    </row>
    <row r="1364" spans="1:10" ht="15" x14ac:dyDescent="0.25">
      <c r="A1364" t="s">
        <v>307</v>
      </c>
      <c r="B1364" t="s">
        <v>493</v>
      </c>
      <c r="C1364" t="s">
        <v>15</v>
      </c>
      <c r="D1364" t="s">
        <v>136</v>
      </c>
      <c r="E1364"/>
      <c r="F1364"/>
      <c r="G1364">
        <v>2</v>
      </c>
      <c r="H1364"/>
      <c r="I1364"/>
      <c r="J1364">
        <v>39</v>
      </c>
    </row>
    <row r="1365" spans="1:10" ht="15" x14ac:dyDescent="0.25">
      <c r="A1365" t="s">
        <v>307</v>
      </c>
      <c r="B1365" t="s">
        <v>494</v>
      </c>
      <c r="C1365" t="s">
        <v>15</v>
      </c>
      <c r="D1365" t="s">
        <v>136</v>
      </c>
      <c r="E1365"/>
      <c r="F1365"/>
      <c r="G1365">
        <v>2</v>
      </c>
      <c r="H1365">
        <v>1</v>
      </c>
      <c r="I1365">
        <v>1</v>
      </c>
      <c r="J1365">
        <v>40</v>
      </c>
    </row>
    <row r="1366" spans="1:10" ht="15" x14ac:dyDescent="0.25">
      <c r="A1366" t="s">
        <v>307</v>
      </c>
      <c r="B1366" t="s">
        <v>495</v>
      </c>
      <c r="C1366" t="s">
        <v>15</v>
      </c>
      <c r="D1366" t="s">
        <v>136</v>
      </c>
      <c r="E1366"/>
      <c r="F1366"/>
      <c r="G1366">
        <v>2</v>
      </c>
      <c r="H1366">
        <v>1</v>
      </c>
      <c r="I1366">
        <v>1</v>
      </c>
      <c r="J1366">
        <v>41</v>
      </c>
    </row>
    <row r="1367" spans="1:10" ht="15" x14ac:dyDescent="0.25">
      <c r="A1367" t="s">
        <v>309</v>
      </c>
      <c r="B1367" t="s">
        <v>458</v>
      </c>
      <c r="C1367" t="s">
        <v>15</v>
      </c>
      <c r="D1367" t="s">
        <v>137</v>
      </c>
      <c r="E1367">
        <v>8</v>
      </c>
      <c r="F1367">
        <v>116</v>
      </c>
      <c r="G1367">
        <v>11</v>
      </c>
      <c r="H1367">
        <v>135</v>
      </c>
      <c r="I1367">
        <v>107</v>
      </c>
      <c r="J1367">
        <v>1</v>
      </c>
    </row>
    <row r="1368" spans="1:10" ht="15" x14ac:dyDescent="0.25">
      <c r="A1368" t="s">
        <v>309</v>
      </c>
      <c r="B1368" t="s">
        <v>459</v>
      </c>
      <c r="C1368" t="s">
        <v>15</v>
      </c>
      <c r="D1368" t="s">
        <v>137</v>
      </c>
      <c r="E1368">
        <v>12</v>
      </c>
      <c r="F1368">
        <v>91</v>
      </c>
      <c r="G1368">
        <v>20</v>
      </c>
      <c r="H1368">
        <v>123</v>
      </c>
      <c r="I1368">
        <v>174</v>
      </c>
      <c r="J1368">
        <v>2</v>
      </c>
    </row>
    <row r="1369" spans="1:10" ht="15" x14ac:dyDescent="0.25">
      <c r="A1369" t="s">
        <v>309</v>
      </c>
      <c r="B1369" t="s">
        <v>460</v>
      </c>
      <c r="C1369" t="s">
        <v>15</v>
      </c>
      <c r="D1369" t="s">
        <v>137</v>
      </c>
      <c r="E1369">
        <v>3</v>
      </c>
      <c r="F1369">
        <v>31</v>
      </c>
      <c r="G1369"/>
      <c r="H1369">
        <v>1</v>
      </c>
      <c r="I1369"/>
      <c r="J1369">
        <v>3</v>
      </c>
    </row>
    <row r="1370" spans="1:10" ht="15" x14ac:dyDescent="0.25">
      <c r="A1370" t="s">
        <v>309</v>
      </c>
      <c r="B1370" t="s">
        <v>461</v>
      </c>
      <c r="C1370" t="s">
        <v>15</v>
      </c>
      <c r="D1370" t="s">
        <v>137</v>
      </c>
      <c r="E1370">
        <v>6</v>
      </c>
      <c r="F1370">
        <v>53</v>
      </c>
      <c r="G1370">
        <v>12</v>
      </c>
      <c r="H1370">
        <v>71</v>
      </c>
      <c r="I1370">
        <v>91</v>
      </c>
      <c r="J1370">
        <v>4</v>
      </c>
    </row>
    <row r="1371" spans="1:10" ht="15" x14ac:dyDescent="0.25">
      <c r="A1371" t="s">
        <v>309</v>
      </c>
      <c r="B1371" t="s">
        <v>462</v>
      </c>
      <c r="C1371" t="s">
        <v>15</v>
      </c>
      <c r="D1371" t="s">
        <v>137</v>
      </c>
      <c r="E1371">
        <v>2</v>
      </c>
      <c r="F1371">
        <v>35</v>
      </c>
      <c r="G1371">
        <v>8</v>
      </c>
      <c r="H1371">
        <v>45</v>
      </c>
      <c r="I1371">
        <v>81</v>
      </c>
      <c r="J1371">
        <v>5</v>
      </c>
    </row>
    <row r="1372" spans="1:10" ht="15" x14ac:dyDescent="0.25">
      <c r="A1372" t="s">
        <v>309</v>
      </c>
      <c r="B1372" t="s">
        <v>463</v>
      </c>
      <c r="C1372" t="s">
        <v>15</v>
      </c>
      <c r="D1372" t="s">
        <v>137</v>
      </c>
      <c r="E1372"/>
      <c r="F1372">
        <v>4</v>
      </c>
      <c r="G1372">
        <v>1</v>
      </c>
      <c r="H1372">
        <v>5</v>
      </c>
      <c r="I1372">
        <v>10</v>
      </c>
      <c r="J1372">
        <v>6</v>
      </c>
    </row>
    <row r="1373" spans="1:10" ht="15" x14ac:dyDescent="0.25">
      <c r="A1373" t="s">
        <v>309</v>
      </c>
      <c r="B1373" t="s">
        <v>464</v>
      </c>
      <c r="C1373" t="s">
        <v>15</v>
      </c>
      <c r="D1373" t="s">
        <v>137</v>
      </c>
      <c r="E1373"/>
      <c r="F1373"/>
      <c r="G1373"/>
      <c r="H1373"/>
      <c r="I1373">
        <v>2</v>
      </c>
      <c r="J1373">
        <v>7</v>
      </c>
    </row>
    <row r="1374" spans="1:10" ht="15" x14ac:dyDescent="0.25">
      <c r="A1374" t="s">
        <v>309</v>
      </c>
      <c r="B1374" t="s">
        <v>465</v>
      </c>
      <c r="C1374" t="s">
        <v>15</v>
      </c>
      <c r="D1374" t="s">
        <v>137</v>
      </c>
      <c r="E1374"/>
      <c r="F1374">
        <v>1</v>
      </c>
      <c r="G1374"/>
      <c r="H1374">
        <v>1</v>
      </c>
      <c r="I1374"/>
      <c r="J1374">
        <v>8</v>
      </c>
    </row>
    <row r="1375" spans="1:10" ht="15" x14ac:dyDescent="0.25">
      <c r="A1375" t="s">
        <v>309</v>
      </c>
      <c r="B1375" t="s">
        <v>466</v>
      </c>
      <c r="C1375" t="s">
        <v>15</v>
      </c>
      <c r="D1375" t="s">
        <v>137</v>
      </c>
      <c r="E1375"/>
      <c r="F1375">
        <v>5</v>
      </c>
      <c r="G1375">
        <v>1</v>
      </c>
      <c r="H1375">
        <v>6</v>
      </c>
      <c r="I1375">
        <v>4</v>
      </c>
      <c r="J1375">
        <v>9</v>
      </c>
    </row>
    <row r="1376" spans="1:10" ht="15" x14ac:dyDescent="0.25">
      <c r="A1376" t="s">
        <v>309</v>
      </c>
      <c r="B1376" t="s">
        <v>467</v>
      </c>
      <c r="C1376" t="s">
        <v>15</v>
      </c>
      <c r="D1376" t="s">
        <v>137</v>
      </c>
      <c r="E1376"/>
      <c r="F1376"/>
      <c r="G1376"/>
      <c r="H1376"/>
      <c r="I1376">
        <v>1</v>
      </c>
      <c r="J1376">
        <v>10</v>
      </c>
    </row>
    <row r="1377" spans="1:10" ht="15" x14ac:dyDescent="0.25">
      <c r="A1377" t="s">
        <v>309</v>
      </c>
      <c r="B1377" t="s">
        <v>468</v>
      </c>
      <c r="C1377" t="s">
        <v>15</v>
      </c>
      <c r="D1377" t="s">
        <v>137</v>
      </c>
      <c r="E1377">
        <v>7</v>
      </c>
      <c r="F1377">
        <v>78</v>
      </c>
      <c r="G1377">
        <v>20</v>
      </c>
      <c r="H1377">
        <v>105</v>
      </c>
      <c r="I1377">
        <v>158</v>
      </c>
      <c r="J1377">
        <v>11</v>
      </c>
    </row>
    <row r="1378" spans="1:10" ht="15" x14ac:dyDescent="0.25">
      <c r="A1378" t="s">
        <v>309</v>
      </c>
      <c r="B1378" t="s">
        <v>469</v>
      </c>
      <c r="C1378" t="s">
        <v>15</v>
      </c>
      <c r="D1378" t="s">
        <v>137</v>
      </c>
      <c r="E1378"/>
      <c r="F1378"/>
      <c r="G1378">
        <v>1</v>
      </c>
      <c r="H1378">
        <v>1</v>
      </c>
      <c r="I1378">
        <v>3</v>
      </c>
      <c r="J1378">
        <v>12</v>
      </c>
    </row>
    <row r="1379" spans="1:10" ht="15" x14ac:dyDescent="0.25">
      <c r="A1379" t="s">
        <v>309</v>
      </c>
      <c r="B1379" t="s">
        <v>470</v>
      </c>
      <c r="C1379" t="s">
        <v>15</v>
      </c>
      <c r="D1379" t="s">
        <v>137</v>
      </c>
      <c r="E1379">
        <v>1</v>
      </c>
      <c r="F1379">
        <v>11</v>
      </c>
      <c r="G1379"/>
      <c r="H1379">
        <v>12</v>
      </c>
      <c r="I1379">
        <v>5</v>
      </c>
      <c r="J1379">
        <v>13</v>
      </c>
    </row>
    <row r="1380" spans="1:10" ht="15" x14ac:dyDescent="0.25">
      <c r="A1380" t="s">
        <v>309</v>
      </c>
      <c r="B1380" t="s">
        <v>471</v>
      </c>
      <c r="C1380" t="s">
        <v>15</v>
      </c>
      <c r="D1380" t="s">
        <v>137</v>
      </c>
      <c r="E1380"/>
      <c r="F1380">
        <v>14</v>
      </c>
      <c r="G1380">
        <v>7</v>
      </c>
      <c r="H1380">
        <v>21</v>
      </c>
      <c r="I1380">
        <v>29</v>
      </c>
      <c r="J1380">
        <v>14</v>
      </c>
    </row>
    <row r="1381" spans="1:10" ht="15" x14ac:dyDescent="0.25">
      <c r="A1381" t="s">
        <v>309</v>
      </c>
      <c r="B1381" t="s">
        <v>472</v>
      </c>
      <c r="C1381" t="s">
        <v>15</v>
      </c>
      <c r="D1381" t="s">
        <v>137</v>
      </c>
      <c r="E1381"/>
      <c r="F1381"/>
      <c r="G1381"/>
      <c r="H1381"/>
      <c r="I1381"/>
      <c r="J1381">
        <v>15</v>
      </c>
    </row>
    <row r="1382" spans="1:10" ht="15" x14ac:dyDescent="0.25">
      <c r="A1382" t="s">
        <v>309</v>
      </c>
      <c r="B1382" t="s">
        <v>473</v>
      </c>
      <c r="C1382" t="s">
        <v>15</v>
      </c>
      <c r="D1382" t="s">
        <v>137</v>
      </c>
      <c r="E1382">
        <v>5</v>
      </c>
      <c r="F1382">
        <v>79</v>
      </c>
      <c r="G1382">
        <v>14</v>
      </c>
      <c r="H1382">
        <v>98</v>
      </c>
      <c r="I1382">
        <v>151</v>
      </c>
      <c r="J1382">
        <v>16</v>
      </c>
    </row>
    <row r="1383" spans="1:10" ht="15" x14ac:dyDescent="0.25">
      <c r="A1383" t="s">
        <v>309</v>
      </c>
      <c r="B1383" t="s">
        <v>474</v>
      </c>
      <c r="C1383" t="s">
        <v>15</v>
      </c>
      <c r="D1383" t="s">
        <v>137</v>
      </c>
      <c r="E1383">
        <v>11</v>
      </c>
      <c r="F1383">
        <v>52</v>
      </c>
      <c r="G1383">
        <v>11</v>
      </c>
      <c r="H1383">
        <v>74</v>
      </c>
      <c r="I1383">
        <v>106</v>
      </c>
      <c r="J1383">
        <v>17</v>
      </c>
    </row>
    <row r="1384" spans="1:10" ht="15" x14ac:dyDescent="0.25">
      <c r="A1384" t="s">
        <v>309</v>
      </c>
      <c r="B1384" t="s">
        <v>475</v>
      </c>
      <c r="C1384" t="s">
        <v>15</v>
      </c>
      <c r="D1384" t="s">
        <v>137</v>
      </c>
      <c r="E1384"/>
      <c r="F1384">
        <v>2</v>
      </c>
      <c r="G1384"/>
      <c r="H1384">
        <v>2</v>
      </c>
      <c r="I1384">
        <v>11</v>
      </c>
      <c r="J1384">
        <v>18</v>
      </c>
    </row>
    <row r="1385" spans="1:10" ht="15" x14ac:dyDescent="0.25">
      <c r="A1385" t="s">
        <v>309</v>
      </c>
      <c r="B1385" t="s">
        <v>476</v>
      </c>
      <c r="C1385" t="s">
        <v>15</v>
      </c>
      <c r="D1385" t="s">
        <v>137</v>
      </c>
      <c r="E1385"/>
      <c r="F1385">
        <v>8</v>
      </c>
      <c r="G1385">
        <v>2</v>
      </c>
      <c r="H1385">
        <v>10</v>
      </c>
      <c r="I1385">
        <v>9</v>
      </c>
      <c r="J1385">
        <v>19</v>
      </c>
    </row>
    <row r="1386" spans="1:10" ht="15" x14ac:dyDescent="0.25">
      <c r="A1386" t="s">
        <v>309</v>
      </c>
      <c r="B1386" t="s">
        <v>477</v>
      </c>
      <c r="C1386" t="s">
        <v>15</v>
      </c>
      <c r="D1386" t="s">
        <v>137</v>
      </c>
      <c r="E1386"/>
      <c r="F1386">
        <v>12</v>
      </c>
      <c r="G1386"/>
      <c r="H1386">
        <v>12</v>
      </c>
      <c r="I1386">
        <v>13</v>
      </c>
      <c r="J1386">
        <v>20</v>
      </c>
    </row>
    <row r="1387" spans="1:10" ht="15" x14ac:dyDescent="0.25">
      <c r="A1387" t="s">
        <v>309</v>
      </c>
      <c r="B1387" t="s">
        <v>478</v>
      </c>
      <c r="C1387" t="s">
        <v>15</v>
      </c>
      <c r="D1387" t="s">
        <v>137</v>
      </c>
      <c r="E1387">
        <v>1</v>
      </c>
      <c r="F1387">
        <v>8</v>
      </c>
      <c r="G1387"/>
      <c r="H1387">
        <v>9</v>
      </c>
      <c r="I1387">
        <v>11</v>
      </c>
      <c r="J1387">
        <v>21</v>
      </c>
    </row>
    <row r="1388" spans="1:10" ht="15" x14ac:dyDescent="0.25">
      <c r="A1388" t="s">
        <v>309</v>
      </c>
      <c r="B1388" t="s">
        <v>479</v>
      </c>
      <c r="C1388" t="s">
        <v>15</v>
      </c>
      <c r="D1388" t="s">
        <v>137</v>
      </c>
      <c r="E1388"/>
      <c r="F1388">
        <v>2</v>
      </c>
      <c r="G1388"/>
      <c r="H1388">
        <v>2</v>
      </c>
      <c r="I1388">
        <v>1</v>
      </c>
      <c r="J1388">
        <v>22</v>
      </c>
    </row>
    <row r="1389" spans="1:10" ht="15" x14ac:dyDescent="0.25">
      <c r="A1389" t="s">
        <v>309</v>
      </c>
      <c r="B1389" t="s">
        <v>480</v>
      </c>
      <c r="C1389" t="s">
        <v>15</v>
      </c>
      <c r="D1389" t="s">
        <v>137</v>
      </c>
      <c r="E1389"/>
      <c r="F1389">
        <v>1</v>
      </c>
      <c r="G1389"/>
      <c r="H1389">
        <v>1</v>
      </c>
      <c r="I1389"/>
      <c r="J1389">
        <v>23</v>
      </c>
    </row>
    <row r="1390" spans="1:10" ht="15" x14ac:dyDescent="0.25">
      <c r="A1390" t="s">
        <v>309</v>
      </c>
      <c r="B1390" t="s">
        <v>481</v>
      </c>
      <c r="C1390" t="s">
        <v>15</v>
      </c>
      <c r="D1390" t="s">
        <v>137</v>
      </c>
      <c r="E1390"/>
      <c r="F1390">
        <v>20</v>
      </c>
      <c r="G1390">
        <v>11</v>
      </c>
      <c r="H1390">
        <v>31</v>
      </c>
      <c r="I1390">
        <v>50</v>
      </c>
      <c r="J1390">
        <v>24</v>
      </c>
    </row>
    <row r="1391" spans="1:10" ht="15" x14ac:dyDescent="0.25">
      <c r="A1391" t="s">
        <v>309</v>
      </c>
      <c r="B1391" t="s">
        <v>482</v>
      </c>
      <c r="C1391" t="s">
        <v>15</v>
      </c>
      <c r="D1391" t="s">
        <v>137</v>
      </c>
      <c r="E1391">
        <v>1</v>
      </c>
      <c r="F1391">
        <v>22</v>
      </c>
      <c r="G1391"/>
      <c r="H1391">
        <v>23</v>
      </c>
      <c r="I1391">
        <v>43</v>
      </c>
      <c r="J1391">
        <v>25</v>
      </c>
    </row>
    <row r="1392" spans="1:10" ht="15" x14ac:dyDescent="0.25">
      <c r="A1392" t="s">
        <v>309</v>
      </c>
      <c r="B1392" t="s">
        <v>483</v>
      </c>
      <c r="C1392" t="s">
        <v>15</v>
      </c>
      <c r="D1392" t="s">
        <v>137</v>
      </c>
      <c r="E1392">
        <v>1</v>
      </c>
      <c r="F1392">
        <v>12</v>
      </c>
      <c r="G1392">
        <v>3</v>
      </c>
      <c r="H1392">
        <v>16</v>
      </c>
      <c r="I1392">
        <v>19</v>
      </c>
      <c r="J1392">
        <v>26</v>
      </c>
    </row>
    <row r="1393" spans="1:10" ht="15" x14ac:dyDescent="0.25">
      <c r="A1393" t="s">
        <v>309</v>
      </c>
      <c r="B1393" t="s">
        <v>484</v>
      </c>
      <c r="C1393" t="s">
        <v>15</v>
      </c>
      <c r="D1393" t="s">
        <v>137</v>
      </c>
      <c r="E1393"/>
      <c r="F1393"/>
      <c r="G1393">
        <v>2</v>
      </c>
      <c r="H1393">
        <v>2</v>
      </c>
      <c r="I1393">
        <v>3</v>
      </c>
      <c r="J1393">
        <v>27</v>
      </c>
    </row>
    <row r="1394" spans="1:10" ht="15" x14ac:dyDescent="0.25">
      <c r="A1394" t="s">
        <v>309</v>
      </c>
      <c r="B1394" t="s">
        <v>485</v>
      </c>
      <c r="C1394" t="s">
        <v>15</v>
      </c>
      <c r="D1394" t="s">
        <v>137</v>
      </c>
      <c r="E1394"/>
      <c r="F1394"/>
      <c r="G1394">
        <v>3</v>
      </c>
      <c r="H1394">
        <v>3</v>
      </c>
      <c r="I1394">
        <v>4</v>
      </c>
      <c r="J1394">
        <v>28</v>
      </c>
    </row>
    <row r="1395" spans="1:10" ht="15" x14ac:dyDescent="0.25">
      <c r="A1395" t="s">
        <v>309</v>
      </c>
      <c r="B1395" t="s">
        <v>486</v>
      </c>
      <c r="C1395" t="s">
        <v>15</v>
      </c>
      <c r="D1395" t="s">
        <v>137</v>
      </c>
      <c r="E1395"/>
      <c r="F1395">
        <v>3</v>
      </c>
      <c r="G1395">
        <v>1</v>
      </c>
      <c r="H1395">
        <v>4</v>
      </c>
      <c r="I1395">
        <v>5</v>
      </c>
      <c r="J1395">
        <v>29</v>
      </c>
    </row>
    <row r="1396" spans="1:10" ht="15" x14ac:dyDescent="0.25">
      <c r="A1396" t="s">
        <v>309</v>
      </c>
      <c r="B1396" t="s">
        <v>487</v>
      </c>
      <c r="C1396" t="s">
        <v>15</v>
      </c>
      <c r="D1396" t="s">
        <v>137</v>
      </c>
      <c r="E1396"/>
      <c r="F1396"/>
      <c r="G1396"/>
      <c r="H1396"/>
      <c r="I1396"/>
      <c r="J1396">
        <v>30</v>
      </c>
    </row>
    <row r="1397" spans="1:10" ht="15" x14ac:dyDescent="0.25">
      <c r="A1397" t="s">
        <v>309</v>
      </c>
      <c r="B1397" t="s">
        <v>488</v>
      </c>
      <c r="C1397" t="s">
        <v>15</v>
      </c>
      <c r="D1397" t="s">
        <v>137</v>
      </c>
      <c r="E1397"/>
      <c r="F1397"/>
      <c r="G1397"/>
      <c r="H1397"/>
      <c r="I1397"/>
      <c r="J1397">
        <v>31</v>
      </c>
    </row>
    <row r="1398" spans="1:10" ht="15" x14ac:dyDescent="0.25">
      <c r="A1398" t="s">
        <v>309</v>
      </c>
      <c r="B1398" t="s">
        <v>489</v>
      </c>
      <c r="C1398" t="s">
        <v>15</v>
      </c>
      <c r="D1398" t="s">
        <v>137</v>
      </c>
      <c r="E1398"/>
      <c r="F1398">
        <v>5</v>
      </c>
      <c r="G1398">
        <v>2</v>
      </c>
      <c r="H1398">
        <v>7</v>
      </c>
      <c r="I1398">
        <v>11</v>
      </c>
      <c r="J1398">
        <v>32</v>
      </c>
    </row>
    <row r="1399" spans="1:10" ht="15" x14ac:dyDescent="0.25">
      <c r="A1399" t="s">
        <v>309</v>
      </c>
      <c r="B1399" t="s">
        <v>490</v>
      </c>
      <c r="C1399" t="s">
        <v>15</v>
      </c>
      <c r="D1399" t="s">
        <v>137</v>
      </c>
      <c r="E1399"/>
      <c r="F1399">
        <v>11</v>
      </c>
      <c r="G1399">
        <v>1</v>
      </c>
      <c r="H1399">
        <v>12</v>
      </c>
      <c r="I1399">
        <v>13</v>
      </c>
      <c r="J1399">
        <v>33</v>
      </c>
    </row>
    <row r="1400" spans="1:10" ht="15" x14ac:dyDescent="0.25">
      <c r="A1400" t="s">
        <v>309</v>
      </c>
      <c r="B1400" t="s">
        <v>491</v>
      </c>
      <c r="C1400" t="s">
        <v>15</v>
      </c>
      <c r="D1400" t="s">
        <v>137</v>
      </c>
      <c r="E1400">
        <v>0.64100000000000001</v>
      </c>
      <c r="F1400">
        <v>0.55100000000000005</v>
      </c>
      <c r="G1400">
        <v>0.72699999999999998</v>
      </c>
      <c r="H1400">
        <v>0.59399999999999997</v>
      </c>
      <c r="I1400">
        <v>0.627</v>
      </c>
      <c r="J1400">
        <v>34</v>
      </c>
    </row>
    <row r="1401" spans="1:10" ht="15" x14ac:dyDescent="0.25">
      <c r="A1401" t="s">
        <v>309</v>
      </c>
      <c r="B1401" t="s">
        <v>492</v>
      </c>
      <c r="C1401" t="s">
        <v>15</v>
      </c>
      <c r="D1401" t="s">
        <v>137</v>
      </c>
      <c r="E1401">
        <v>1</v>
      </c>
      <c r="F1401">
        <v>0.64300000000000002</v>
      </c>
      <c r="G1401">
        <v>0.88900000000000001</v>
      </c>
      <c r="H1401">
        <v>0.67500000000000004</v>
      </c>
      <c r="I1401">
        <v>0.72599999999999998</v>
      </c>
      <c r="J1401">
        <v>35</v>
      </c>
    </row>
    <row r="1402" spans="1:10" ht="15" x14ac:dyDescent="0.25">
      <c r="A1402" t="s">
        <v>309</v>
      </c>
      <c r="B1402" t="s">
        <v>178</v>
      </c>
      <c r="C1402" t="s">
        <v>15</v>
      </c>
      <c r="D1402" t="s">
        <v>137</v>
      </c>
      <c r="E1402">
        <v>6177</v>
      </c>
      <c r="F1402">
        <v>3686</v>
      </c>
      <c r="G1402">
        <v>10118</v>
      </c>
      <c r="H1402">
        <v>4711</v>
      </c>
      <c r="I1402">
        <v>6447</v>
      </c>
      <c r="J1402">
        <v>36</v>
      </c>
    </row>
    <row r="1403" spans="1:10" ht="15" x14ac:dyDescent="0.25">
      <c r="A1403" t="s">
        <v>309</v>
      </c>
      <c r="B1403" t="s">
        <v>493</v>
      </c>
      <c r="C1403" t="s">
        <v>15</v>
      </c>
      <c r="D1403" t="s">
        <v>137</v>
      </c>
      <c r="E1403"/>
      <c r="F1403"/>
      <c r="G1403">
        <v>5</v>
      </c>
      <c r="H1403"/>
      <c r="I1403"/>
      <c r="J1403">
        <v>39</v>
      </c>
    </row>
    <row r="1404" spans="1:10" ht="15" x14ac:dyDescent="0.25">
      <c r="A1404" t="s">
        <v>309</v>
      </c>
      <c r="B1404" t="s">
        <v>494</v>
      </c>
      <c r="C1404" t="s">
        <v>15</v>
      </c>
      <c r="D1404" t="s">
        <v>137</v>
      </c>
      <c r="E1404"/>
      <c r="F1404"/>
      <c r="G1404">
        <v>5</v>
      </c>
      <c r="H1404">
        <v>1</v>
      </c>
      <c r="I1404">
        <v>1</v>
      </c>
      <c r="J1404">
        <v>40</v>
      </c>
    </row>
    <row r="1405" spans="1:10" ht="15" x14ac:dyDescent="0.25">
      <c r="A1405" t="s">
        <v>309</v>
      </c>
      <c r="B1405" t="s">
        <v>495</v>
      </c>
      <c r="C1405" t="s">
        <v>15</v>
      </c>
      <c r="D1405" t="s">
        <v>137</v>
      </c>
      <c r="E1405"/>
      <c r="F1405"/>
      <c r="G1405">
        <v>5</v>
      </c>
      <c r="H1405">
        <v>1</v>
      </c>
      <c r="I1405">
        <v>1</v>
      </c>
      <c r="J1405">
        <v>41</v>
      </c>
    </row>
    <row r="1406" spans="1:10" ht="15" x14ac:dyDescent="0.25">
      <c r="A1406" t="s">
        <v>310</v>
      </c>
      <c r="B1406" t="s">
        <v>458</v>
      </c>
      <c r="C1406" t="s">
        <v>15</v>
      </c>
      <c r="D1406" t="s">
        <v>139</v>
      </c>
      <c r="E1406">
        <v>2</v>
      </c>
      <c r="F1406">
        <v>48</v>
      </c>
      <c r="G1406"/>
      <c r="H1406">
        <v>50</v>
      </c>
      <c r="I1406">
        <v>41</v>
      </c>
      <c r="J1406">
        <v>1</v>
      </c>
    </row>
    <row r="1407" spans="1:10" ht="15" x14ac:dyDescent="0.25">
      <c r="A1407" t="s">
        <v>310</v>
      </c>
      <c r="B1407" t="s">
        <v>459</v>
      </c>
      <c r="C1407" t="s">
        <v>15</v>
      </c>
      <c r="D1407" t="s">
        <v>139</v>
      </c>
      <c r="E1407">
        <v>4</v>
      </c>
      <c r="F1407">
        <v>34</v>
      </c>
      <c r="G1407">
        <v>1</v>
      </c>
      <c r="H1407">
        <v>39</v>
      </c>
      <c r="I1407">
        <v>60</v>
      </c>
      <c r="J1407">
        <v>2</v>
      </c>
    </row>
    <row r="1408" spans="1:10" ht="15" x14ac:dyDescent="0.25">
      <c r="A1408" t="s">
        <v>310</v>
      </c>
      <c r="B1408" t="s">
        <v>460</v>
      </c>
      <c r="C1408" t="s">
        <v>15</v>
      </c>
      <c r="D1408" t="s">
        <v>139</v>
      </c>
      <c r="E1408">
        <v>1</v>
      </c>
      <c r="F1408">
        <v>12</v>
      </c>
      <c r="G1408"/>
      <c r="H1408"/>
      <c r="I1408"/>
      <c r="J1408">
        <v>3</v>
      </c>
    </row>
    <row r="1409" spans="1:10" ht="15" x14ac:dyDescent="0.25">
      <c r="A1409" t="s">
        <v>310</v>
      </c>
      <c r="B1409" t="s">
        <v>461</v>
      </c>
      <c r="C1409" t="s">
        <v>15</v>
      </c>
      <c r="D1409" t="s">
        <v>139</v>
      </c>
      <c r="E1409">
        <v>2</v>
      </c>
      <c r="F1409">
        <v>9</v>
      </c>
      <c r="G1409"/>
      <c r="H1409">
        <v>11</v>
      </c>
      <c r="I1409">
        <v>14</v>
      </c>
      <c r="J1409">
        <v>4</v>
      </c>
    </row>
    <row r="1410" spans="1:10" ht="15" x14ac:dyDescent="0.25">
      <c r="A1410" t="s">
        <v>310</v>
      </c>
      <c r="B1410" t="s">
        <v>462</v>
      </c>
      <c r="C1410" t="s">
        <v>15</v>
      </c>
      <c r="D1410" t="s">
        <v>139</v>
      </c>
      <c r="E1410">
        <v>2</v>
      </c>
      <c r="F1410">
        <v>25</v>
      </c>
      <c r="G1410">
        <v>1</v>
      </c>
      <c r="H1410">
        <v>28</v>
      </c>
      <c r="I1410">
        <v>46</v>
      </c>
      <c r="J1410">
        <v>5</v>
      </c>
    </row>
    <row r="1411" spans="1:10" ht="15" x14ac:dyDescent="0.25">
      <c r="A1411" t="s">
        <v>310</v>
      </c>
      <c r="B1411" t="s">
        <v>463</v>
      </c>
      <c r="C1411" t="s">
        <v>15</v>
      </c>
      <c r="D1411" t="s">
        <v>139</v>
      </c>
      <c r="E1411"/>
      <c r="F1411"/>
      <c r="G1411"/>
      <c r="H1411"/>
      <c r="I1411"/>
      <c r="J1411">
        <v>6</v>
      </c>
    </row>
    <row r="1412" spans="1:10" ht="15" x14ac:dyDescent="0.25">
      <c r="A1412" t="s">
        <v>310</v>
      </c>
      <c r="B1412" t="s">
        <v>464</v>
      </c>
      <c r="C1412" t="s">
        <v>15</v>
      </c>
      <c r="D1412" t="s">
        <v>139</v>
      </c>
      <c r="E1412"/>
      <c r="F1412"/>
      <c r="G1412"/>
      <c r="H1412"/>
      <c r="I1412"/>
      <c r="J1412">
        <v>7</v>
      </c>
    </row>
    <row r="1413" spans="1:10" ht="15" x14ac:dyDescent="0.25">
      <c r="A1413" t="s">
        <v>310</v>
      </c>
      <c r="B1413" t="s">
        <v>465</v>
      </c>
      <c r="C1413" t="s">
        <v>15</v>
      </c>
      <c r="D1413" t="s">
        <v>139</v>
      </c>
      <c r="E1413"/>
      <c r="F1413">
        <v>1</v>
      </c>
      <c r="G1413"/>
      <c r="H1413">
        <v>1</v>
      </c>
      <c r="I1413">
        <v>2</v>
      </c>
      <c r="J1413">
        <v>8</v>
      </c>
    </row>
    <row r="1414" spans="1:10" ht="15" x14ac:dyDescent="0.25">
      <c r="A1414" t="s">
        <v>310</v>
      </c>
      <c r="B1414" t="s">
        <v>466</v>
      </c>
      <c r="C1414" t="s">
        <v>15</v>
      </c>
      <c r="D1414" t="s">
        <v>139</v>
      </c>
      <c r="E1414"/>
      <c r="F1414">
        <v>1</v>
      </c>
      <c r="G1414"/>
      <c r="H1414">
        <v>1</v>
      </c>
      <c r="I1414">
        <v>1</v>
      </c>
      <c r="J1414">
        <v>9</v>
      </c>
    </row>
    <row r="1415" spans="1:10" ht="15" x14ac:dyDescent="0.25">
      <c r="A1415" t="s">
        <v>310</v>
      </c>
      <c r="B1415" t="s">
        <v>467</v>
      </c>
      <c r="C1415" t="s">
        <v>15</v>
      </c>
      <c r="D1415" t="s">
        <v>139</v>
      </c>
      <c r="E1415"/>
      <c r="F1415"/>
      <c r="G1415"/>
      <c r="H1415"/>
      <c r="I1415"/>
      <c r="J1415">
        <v>10</v>
      </c>
    </row>
    <row r="1416" spans="1:10" ht="15" x14ac:dyDescent="0.25">
      <c r="A1416" t="s">
        <v>310</v>
      </c>
      <c r="B1416" t="s">
        <v>468</v>
      </c>
      <c r="C1416" t="s">
        <v>15</v>
      </c>
      <c r="D1416" t="s">
        <v>139</v>
      </c>
      <c r="E1416">
        <v>4</v>
      </c>
      <c r="F1416">
        <v>32</v>
      </c>
      <c r="G1416">
        <v>1</v>
      </c>
      <c r="H1416">
        <v>37</v>
      </c>
      <c r="I1416">
        <v>53</v>
      </c>
      <c r="J1416">
        <v>11</v>
      </c>
    </row>
    <row r="1417" spans="1:10" ht="15" x14ac:dyDescent="0.25">
      <c r="A1417" t="s">
        <v>310</v>
      </c>
      <c r="B1417" t="s">
        <v>469</v>
      </c>
      <c r="C1417" t="s">
        <v>15</v>
      </c>
      <c r="D1417" t="s">
        <v>139</v>
      </c>
      <c r="E1417"/>
      <c r="F1417"/>
      <c r="G1417"/>
      <c r="H1417"/>
      <c r="I1417"/>
      <c r="J1417">
        <v>12</v>
      </c>
    </row>
    <row r="1418" spans="1:10" ht="15" x14ac:dyDescent="0.25">
      <c r="A1418" t="s">
        <v>310</v>
      </c>
      <c r="B1418" t="s">
        <v>470</v>
      </c>
      <c r="C1418" t="s">
        <v>15</v>
      </c>
      <c r="D1418" t="s">
        <v>139</v>
      </c>
      <c r="E1418"/>
      <c r="F1418"/>
      <c r="G1418"/>
      <c r="H1418"/>
      <c r="I1418">
        <v>1</v>
      </c>
      <c r="J1418">
        <v>13</v>
      </c>
    </row>
    <row r="1419" spans="1:10" ht="15" x14ac:dyDescent="0.25">
      <c r="A1419" t="s">
        <v>310</v>
      </c>
      <c r="B1419" t="s">
        <v>471</v>
      </c>
      <c r="C1419" t="s">
        <v>15</v>
      </c>
      <c r="D1419" t="s">
        <v>139</v>
      </c>
      <c r="E1419"/>
      <c r="F1419">
        <v>7</v>
      </c>
      <c r="G1419">
        <v>1</v>
      </c>
      <c r="H1419">
        <v>8</v>
      </c>
      <c r="I1419">
        <v>6</v>
      </c>
      <c r="J1419">
        <v>14</v>
      </c>
    </row>
    <row r="1420" spans="1:10" ht="15" x14ac:dyDescent="0.25">
      <c r="A1420" t="s">
        <v>310</v>
      </c>
      <c r="B1420" t="s">
        <v>472</v>
      </c>
      <c r="C1420" t="s">
        <v>15</v>
      </c>
      <c r="D1420" t="s">
        <v>139</v>
      </c>
      <c r="E1420"/>
      <c r="F1420"/>
      <c r="G1420"/>
      <c r="H1420"/>
      <c r="I1420"/>
      <c r="J1420">
        <v>15</v>
      </c>
    </row>
    <row r="1421" spans="1:10" ht="15" x14ac:dyDescent="0.25">
      <c r="A1421" t="s">
        <v>310</v>
      </c>
      <c r="B1421" t="s">
        <v>473</v>
      </c>
      <c r="C1421" t="s">
        <v>15</v>
      </c>
      <c r="D1421" t="s">
        <v>139</v>
      </c>
      <c r="E1421">
        <v>3</v>
      </c>
      <c r="F1421">
        <v>33</v>
      </c>
      <c r="G1421">
        <v>1</v>
      </c>
      <c r="H1421">
        <v>37</v>
      </c>
      <c r="I1421">
        <v>56</v>
      </c>
      <c r="J1421">
        <v>16</v>
      </c>
    </row>
    <row r="1422" spans="1:10" ht="15" x14ac:dyDescent="0.25">
      <c r="A1422" t="s">
        <v>310</v>
      </c>
      <c r="B1422" t="s">
        <v>474</v>
      </c>
      <c r="C1422" t="s">
        <v>15</v>
      </c>
      <c r="D1422" t="s">
        <v>139</v>
      </c>
      <c r="E1422">
        <v>3</v>
      </c>
      <c r="F1422">
        <v>16</v>
      </c>
      <c r="G1422"/>
      <c r="H1422">
        <v>19</v>
      </c>
      <c r="I1422">
        <v>38</v>
      </c>
      <c r="J1422">
        <v>17</v>
      </c>
    </row>
    <row r="1423" spans="1:10" ht="15" x14ac:dyDescent="0.25">
      <c r="A1423" t="s">
        <v>310</v>
      </c>
      <c r="B1423" t="s">
        <v>475</v>
      </c>
      <c r="C1423" t="s">
        <v>15</v>
      </c>
      <c r="D1423" t="s">
        <v>139</v>
      </c>
      <c r="E1423">
        <v>1</v>
      </c>
      <c r="F1423">
        <v>2</v>
      </c>
      <c r="G1423"/>
      <c r="H1423">
        <v>3</v>
      </c>
      <c r="I1423">
        <v>5</v>
      </c>
      <c r="J1423">
        <v>18</v>
      </c>
    </row>
    <row r="1424" spans="1:10" ht="15" x14ac:dyDescent="0.25">
      <c r="A1424" t="s">
        <v>310</v>
      </c>
      <c r="B1424" t="s">
        <v>476</v>
      </c>
      <c r="C1424" t="s">
        <v>15</v>
      </c>
      <c r="D1424" t="s">
        <v>139</v>
      </c>
      <c r="E1424"/>
      <c r="F1424">
        <v>1</v>
      </c>
      <c r="G1424"/>
      <c r="H1424">
        <v>1</v>
      </c>
      <c r="I1424">
        <v>1</v>
      </c>
      <c r="J1424">
        <v>19</v>
      </c>
    </row>
    <row r="1425" spans="1:10" ht="15" x14ac:dyDescent="0.25">
      <c r="A1425" t="s">
        <v>310</v>
      </c>
      <c r="B1425" t="s">
        <v>477</v>
      </c>
      <c r="C1425" t="s">
        <v>15</v>
      </c>
      <c r="D1425" t="s">
        <v>139</v>
      </c>
      <c r="E1425"/>
      <c r="F1425">
        <v>5</v>
      </c>
      <c r="G1425"/>
      <c r="H1425">
        <v>5</v>
      </c>
      <c r="I1425">
        <v>5</v>
      </c>
      <c r="J1425">
        <v>20</v>
      </c>
    </row>
    <row r="1426" spans="1:10" ht="15" x14ac:dyDescent="0.25">
      <c r="A1426" t="s">
        <v>310</v>
      </c>
      <c r="B1426" t="s">
        <v>478</v>
      </c>
      <c r="C1426" t="s">
        <v>15</v>
      </c>
      <c r="D1426" t="s">
        <v>139</v>
      </c>
      <c r="E1426"/>
      <c r="F1426">
        <v>8</v>
      </c>
      <c r="G1426"/>
      <c r="H1426">
        <v>8</v>
      </c>
      <c r="I1426">
        <v>7</v>
      </c>
      <c r="J1426">
        <v>21</v>
      </c>
    </row>
    <row r="1427" spans="1:10" ht="15" x14ac:dyDescent="0.25">
      <c r="A1427" t="s">
        <v>310</v>
      </c>
      <c r="B1427" t="s">
        <v>479</v>
      </c>
      <c r="C1427" t="s">
        <v>15</v>
      </c>
      <c r="D1427" t="s">
        <v>139</v>
      </c>
      <c r="E1427"/>
      <c r="F1427"/>
      <c r="G1427"/>
      <c r="H1427"/>
      <c r="I1427"/>
      <c r="J1427">
        <v>22</v>
      </c>
    </row>
    <row r="1428" spans="1:10" ht="15" x14ac:dyDescent="0.25">
      <c r="A1428" t="s">
        <v>310</v>
      </c>
      <c r="B1428" t="s">
        <v>480</v>
      </c>
      <c r="C1428" t="s">
        <v>15</v>
      </c>
      <c r="D1428" t="s">
        <v>139</v>
      </c>
      <c r="E1428"/>
      <c r="F1428">
        <v>1</v>
      </c>
      <c r="G1428"/>
      <c r="H1428">
        <v>1</v>
      </c>
      <c r="I1428"/>
      <c r="J1428">
        <v>23</v>
      </c>
    </row>
    <row r="1429" spans="1:10" ht="15" x14ac:dyDescent="0.25">
      <c r="A1429" t="s">
        <v>310</v>
      </c>
      <c r="B1429" t="s">
        <v>481</v>
      </c>
      <c r="C1429" t="s">
        <v>15</v>
      </c>
      <c r="D1429" t="s">
        <v>139</v>
      </c>
      <c r="E1429">
        <v>1</v>
      </c>
      <c r="F1429">
        <v>12</v>
      </c>
      <c r="G1429"/>
      <c r="H1429">
        <v>13</v>
      </c>
      <c r="I1429">
        <v>38</v>
      </c>
      <c r="J1429">
        <v>24</v>
      </c>
    </row>
    <row r="1430" spans="1:10" ht="15" x14ac:dyDescent="0.25">
      <c r="A1430" t="s">
        <v>310</v>
      </c>
      <c r="B1430" t="s">
        <v>482</v>
      </c>
      <c r="C1430" t="s">
        <v>15</v>
      </c>
      <c r="D1430" t="s">
        <v>139</v>
      </c>
      <c r="E1430">
        <v>2</v>
      </c>
      <c r="F1430">
        <v>13</v>
      </c>
      <c r="G1430"/>
      <c r="H1430">
        <v>15</v>
      </c>
      <c r="I1430">
        <v>18</v>
      </c>
      <c r="J1430">
        <v>25</v>
      </c>
    </row>
    <row r="1431" spans="1:10" ht="15" x14ac:dyDescent="0.25">
      <c r="A1431" t="s">
        <v>310</v>
      </c>
      <c r="B1431" t="s">
        <v>483</v>
      </c>
      <c r="C1431" t="s">
        <v>15</v>
      </c>
      <c r="D1431" t="s">
        <v>139</v>
      </c>
      <c r="E1431"/>
      <c r="F1431">
        <v>2</v>
      </c>
      <c r="G1431"/>
      <c r="H1431">
        <v>2</v>
      </c>
      <c r="I1431">
        <v>2</v>
      </c>
      <c r="J1431">
        <v>26</v>
      </c>
    </row>
    <row r="1432" spans="1:10" ht="15" x14ac:dyDescent="0.25">
      <c r="A1432" t="s">
        <v>310</v>
      </c>
      <c r="B1432" t="s">
        <v>484</v>
      </c>
      <c r="C1432" t="s">
        <v>15</v>
      </c>
      <c r="D1432" t="s">
        <v>139</v>
      </c>
      <c r="E1432"/>
      <c r="F1432"/>
      <c r="G1432"/>
      <c r="H1432"/>
      <c r="I1432"/>
      <c r="J1432">
        <v>27</v>
      </c>
    </row>
    <row r="1433" spans="1:10" ht="15" x14ac:dyDescent="0.25">
      <c r="A1433" t="s">
        <v>310</v>
      </c>
      <c r="B1433" t="s">
        <v>485</v>
      </c>
      <c r="C1433" t="s">
        <v>15</v>
      </c>
      <c r="D1433" t="s">
        <v>139</v>
      </c>
      <c r="E1433"/>
      <c r="F1433"/>
      <c r="G1433"/>
      <c r="H1433"/>
      <c r="I1433"/>
      <c r="J1433">
        <v>28</v>
      </c>
    </row>
    <row r="1434" spans="1:10" ht="15" x14ac:dyDescent="0.25">
      <c r="A1434" t="s">
        <v>310</v>
      </c>
      <c r="B1434" t="s">
        <v>486</v>
      </c>
      <c r="C1434" t="s">
        <v>15</v>
      </c>
      <c r="D1434" t="s">
        <v>139</v>
      </c>
      <c r="E1434">
        <v>1</v>
      </c>
      <c r="F1434">
        <v>1</v>
      </c>
      <c r="G1434"/>
      <c r="H1434">
        <v>2</v>
      </c>
      <c r="I1434">
        <v>5</v>
      </c>
      <c r="J1434">
        <v>29</v>
      </c>
    </row>
    <row r="1435" spans="1:10" ht="15" x14ac:dyDescent="0.25">
      <c r="A1435" t="s">
        <v>310</v>
      </c>
      <c r="B1435" t="s">
        <v>487</v>
      </c>
      <c r="C1435" t="s">
        <v>15</v>
      </c>
      <c r="D1435" t="s">
        <v>139</v>
      </c>
      <c r="E1435">
        <v>1</v>
      </c>
      <c r="F1435"/>
      <c r="G1435"/>
      <c r="H1435">
        <v>1</v>
      </c>
      <c r="I1435"/>
      <c r="J1435">
        <v>30</v>
      </c>
    </row>
    <row r="1436" spans="1:10" ht="15" x14ac:dyDescent="0.25">
      <c r="A1436" t="s">
        <v>310</v>
      </c>
      <c r="B1436" t="s">
        <v>488</v>
      </c>
      <c r="C1436" t="s">
        <v>15</v>
      </c>
      <c r="D1436" t="s">
        <v>139</v>
      </c>
      <c r="E1436"/>
      <c r="F1436"/>
      <c r="G1436"/>
      <c r="H1436"/>
      <c r="I1436"/>
      <c r="J1436">
        <v>31</v>
      </c>
    </row>
    <row r="1437" spans="1:10" ht="15" x14ac:dyDescent="0.25">
      <c r="A1437" t="s">
        <v>310</v>
      </c>
      <c r="B1437" t="s">
        <v>489</v>
      </c>
      <c r="C1437" t="s">
        <v>15</v>
      </c>
      <c r="D1437" t="s">
        <v>139</v>
      </c>
      <c r="E1437">
        <v>1</v>
      </c>
      <c r="F1437">
        <v>4</v>
      </c>
      <c r="G1437"/>
      <c r="H1437">
        <v>5</v>
      </c>
      <c r="I1437">
        <v>1</v>
      </c>
      <c r="J1437">
        <v>32</v>
      </c>
    </row>
    <row r="1438" spans="1:10" ht="15" x14ac:dyDescent="0.25">
      <c r="A1438" t="s">
        <v>310</v>
      </c>
      <c r="B1438" t="s">
        <v>490</v>
      </c>
      <c r="C1438" t="s">
        <v>15</v>
      </c>
      <c r="D1438" t="s">
        <v>139</v>
      </c>
      <c r="E1438"/>
      <c r="F1438">
        <v>4</v>
      </c>
      <c r="G1438"/>
      <c r="H1438">
        <v>4</v>
      </c>
      <c r="I1438">
        <v>2</v>
      </c>
      <c r="J1438">
        <v>33</v>
      </c>
    </row>
    <row r="1439" spans="1:10" ht="15" x14ac:dyDescent="0.25">
      <c r="A1439" t="s">
        <v>310</v>
      </c>
      <c r="B1439" t="s">
        <v>491</v>
      </c>
      <c r="C1439" t="s">
        <v>15</v>
      </c>
      <c r="D1439" t="s">
        <v>139</v>
      </c>
      <c r="E1439">
        <v>1</v>
      </c>
      <c r="F1439">
        <v>0.8</v>
      </c>
      <c r="G1439">
        <v>1</v>
      </c>
      <c r="H1439">
        <v>0.82799999999999996</v>
      </c>
      <c r="I1439">
        <v>0.75</v>
      </c>
      <c r="J1439">
        <v>34</v>
      </c>
    </row>
    <row r="1440" spans="1:10" ht="15" x14ac:dyDescent="0.25">
      <c r="A1440" t="s">
        <v>310</v>
      </c>
      <c r="B1440" t="s">
        <v>492</v>
      </c>
      <c r="C1440" t="s">
        <v>15</v>
      </c>
      <c r="D1440" t="s">
        <v>139</v>
      </c>
      <c r="E1440"/>
      <c r="F1440">
        <v>0.64500000000000002</v>
      </c>
      <c r="G1440">
        <v>0.83299999999999996</v>
      </c>
      <c r="H1440">
        <v>0.67600000000000005</v>
      </c>
      <c r="I1440">
        <v>0.71</v>
      </c>
      <c r="J1440">
        <v>35</v>
      </c>
    </row>
    <row r="1441" spans="1:10" ht="15" x14ac:dyDescent="0.25">
      <c r="A1441" t="s">
        <v>310</v>
      </c>
      <c r="B1441" t="s">
        <v>178</v>
      </c>
      <c r="C1441" t="s">
        <v>15</v>
      </c>
      <c r="D1441" t="s">
        <v>139</v>
      </c>
      <c r="E1441">
        <v>15052</v>
      </c>
      <c r="F1441">
        <v>6201</v>
      </c>
      <c r="G1441">
        <v>19073</v>
      </c>
      <c r="H1441">
        <v>7143</v>
      </c>
      <c r="I1441">
        <v>5631</v>
      </c>
      <c r="J1441">
        <v>36</v>
      </c>
    </row>
    <row r="1442" spans="1:10" ht="15" x14ac:dyDescent="0.25">
      <c r="A1442" t="s">
        <v>310</v>
      </c>
      <c r="B1442" t="s">
        <v>493</v>
      </c>
      <c r="C1442" t="s">
        <v>15</v>
      </c>
      <c r="D1442" t="s">
        <v>139</v>
      </c>
      <c r="E1442"/>
      <c r="F1442"/>
      <c r="G1442"/>
      <c r="H1442"/>
      <c r="I1442"/>
      <c r="J1442">
        <v>39</v>
      </c>
    </row>
    <row r="1443" spans="1:10" ht="15" x14ac:dyDescent="0.25">
      <c r="A1443" t="s">
        <v>310</v>
      </c>
      <c r="B1443" t="s">
        <v>494</v>
      </c>
      <c r="C1443" t="s">
        <v>15</v>
      </c>
      <c r="D1443" t="s">
        <v>139</v>
      </c>
      <c r="E1443"/>
      <c r="F1443"/>
      <c r="G1443"/>
      <c r="H1443"/>
      <c r="I1443"/>
      <c r="J1443">
        <v>40</v>
      </c>
    </row>
    <row r="1444" spans="1:10" ht="15" x14ac:dyDescent="0.25">
      <c r="A1444" t="s">
        <v>310</v>
      </c>
      <c r="B1444" t="s">
        <v>495</v>
      </c>
      <c r="C1444" t="s">
        <v>15</v>
      </c>
      <c r="D1444" t="s">
        <v>139</v>
      </c>
      <c r="E1444"/>
      <c r="F1444"/>
      <c r="G1444"/>
      <c r="H1444"/>
      <c r="I1444"/>
      <c r="J1444">
        <v>41</v>
      </c>
    </row>
    <row r="1445" spans="1:10" ht="15" x14ac:dyDescent="0.25">
      <c r="A1445" t="s">
        <v>311</v>
      </c>
      <c r="B1445" t="s">
        <v>458</v>
      </c>
      <c r="C1445" t="s">
        <v>16</v>
      </c>
      <c r="D1445" t="s">
        <v>140</v>
      </c>
      <c r="E1445"/>
      <c r="F1445">
        <v>601</v>
      </c>
      <c r="G1445">
        <v>21</v>
      </c>
      <c r="H1445">
        <v>622</v>
      </c>
      <c r="I1445">
        <v>489</v>
      </c>
      <c r="J1445">
        <v>1</v>
      </c>
    </row>
    <row r="1446" spans="1:10" ht="15" x14ac:dyDescent="0.25">
      <c r="A1446" t="s">
        <v>311</v>
      </c>
      <c r="B1446" t="s">
        <v>459</v>
      </c>
      <c r="C1446" t="s">
        <v>16</v>
      </c>
      <c r="D1446" t="s">
        <v>140</v>
      </c>
      <c r="E1446"/>
      <c r="F1446">
        <v>1073</v>
      </c>
      <c r="G1446">
        <v>79</v>
      </c>
      <c r="H1446">
        <v>1152</v>
      </c>
      <c r="I1446">
        <v>984</v>
      </c>
      <c r="J1446">
        <v>2</v>
      </c>
    </row>
    <row r="1447" spans="1:10" ht="15" x14ac:dyDescent="0.25">
      <c r="A1447" t="s">
        <v>311</v>
      </c>
      <c r="B1447" t="s">
        <v>460</v>
      </c>
      <c r="C1447" t="s">
        <v>16</v>
      </c>
      <c r="D1447" t="s">
        <v>140</v>
      </c>
      <c r="E1447"/>
      <c r="F1447">
        <v>380</v>
      </c>
      <c r="G1447">
        <v>5</v>
      </c>
      <c r="H1447">
        <v>1</v>
      </c>
      <c r="I1447">
        <v>2</v>
      </c>
      <c r="J1447">
        <v>3</v>
      </c>
    </row>
    <row r="1448" spans="1:10" ht="15" x14ac:dyDescent="0.25">
      <c r="A1448" t="s">
        <v>311</v>
      </c>
      <c r="B1448" t="s">
        <v>461</v>
      </c>
      <c r="C1448" t="s">
        <v>16</v>
      </c>
      <c r="D1448" t="s">
        <v>140</v>
      </c>
      <c r="E1448"/>
      <c r="F1448">
        <v>496</v>
      </c>
      <c r="G1448">
        <v>40</v>
      </c>
      <c r="H1448">
        <v>536</v>
      </c>
      <c r="I1448">
        <v>457</v>
      </c>
      <c r="J1448">
        <v>4</v>
      </c>
    </row>
    <row r="1449" spans="1:10" ht="15" x14ac:dyDescent="0.25">
      <c r="A1449" t="s">
        <v>311</v>
      </c>
      <c r="B1449" t="s">
        <v>462</v>
      </c>
      <c r="C1449" t="s">
        <v>16</v>
      </c>
      <c r="D1449" t="s">
        <v>140</v>
      </c>
      <c r="E1449"/>
      <c r="F1449">
        <v>569</v>
      </c>
      <c r="G1449">
        <v>39</v>
      </c>
      <c r="H1449">
        <v>608</v>
      </c>
      <c r="I1449">
        <v>524</v>
      </c>
      <c r="J1449">
        <v>5</v>
      </c>
    </row>
    <row r="1450" spans="1:10" ht="15" x14ac:dyDescent="0.25">
      <c r="A1450" t="s">
        <v>311</v>
      </c>
      <c r="B1450" t="s">
        <v>463</v>
      </c>
      <c r="C1450" t="s">
        <v>16</v>
      </c>
      <c r="D1450" t="s">
        <v>140</v>
      </c>
      <c r="E1450"/>
      <c r="F1450">
        <v>440</v>
      </c>
      <c r="G1450">
        <v>38</v>
      </c>
      <c r="H1450">
        <v>478</v>
      </c>
      <c r="I1450">
        <v>455</v>
      </c>
      <c r="J1450">
        <v>6</v>
      </c>
    </row>
    <row r="1451" spans="1:10" ht="15" x14ac:dyDescent="0.25">
      <c r="A1451" t="s">
        <v>311</v>
      </c>
      <c r="B1451" t="s">
        <v>464</v>
      </c>
      <c r="C1451" t="s">
        <v>16</v>
      </c>
      <c r="D1451" t="s">
        <v>140</v>
      </c>
      <c r="E1451"/>
      <c r="F1451">
        <v>14</v>
      </c>
      <c r="G1451"/>
      <c r="H1451">
        <v>14</v>
      </c>
      <c r="I1451">
        <v>21</v>
      </c>
      <c r="J1451">
        <v>7</v>
      </c>
    </row>
    <row r="1452" spans="1:10" ht="15" x14ac:dyDescent="0.25">
      <c r="A1452" t="s">
        <v>311</v>
      </c>
      <c r="B1452" t="s">
        <v>465</v>
      </c>
      <c r="C1452" t="s">
        <v>16</v>
      </c>
      <c r="D1452" t="s">
        <v>140</v>
      </c>
      <c r="E1452"/>
      <c r="F1452">
        <v>23</v>
      </c>
      <c r="G1452">
        <v>3</v>
      </c>
      <c r="H1452">
        <v>26</v>
      </c>
      <c r="I1452">
        <v>20</v>
      </c>
      <c r="J1452">
        <v>8</v>
      </c>
    </row>
    <row r="1453" spans="1:10" ht="15" x14ac:dyDescent="0.25">
      <c r="A1453" t="s">
        <v>311</v>
      </c>
      <c r="B1453" t="s">
        <v>466</v>
      </c>
      <c r="C1453" t="s">
        <v>16</v>
      </c>
      <c r="D1453" t="s">
        <v>140</v>
      </c>
      <c r="E1453"/>
      <c r="F1453">
        <v>528</v>
      </c>
      <c r="G1453">
        <v>31</v>
      </c>
      <c r="H1453">
        <v>559</v>
      </c>
      <c r="I1453">
        <v>444</v>
      </c>
      <c r="J1453">
        <v>9</v>
      </c>
    </row>
    <row r="1454" spans="1:10" ht="15" x14ac:dyDescent="0.25">
      <c r="A1454" t="s">
        <v>311</v>
      </c>
      <c r="B1454" t="s">
        <v>467</v>
      </c>
      <c r="C1454" t="s">
        <v>16</v>
      </c>
      <c r="D1454" t="s">
        <v>140</v>
      </c>
      <c r="E1454"/>
      <c r="F1454">
        <v>6</v>
      </c>
      <c r="G1454"/>
      <c r="H1454">
        <v>6</v>
      </c>
      <c r="I1454">
        <v>7</v>
      </c>
      <c r="J1454">
        <v>10</v>
      </c>
    </row>
    <row r="1455" spans="1:10" ht="15" x14ac:dyDescent="0.25">
      <c r="A1455" t="s">
        <v>311</v>
      </c>
      <c r="B1455" t="s">
        <v>468</v>
      </c>
      <c r="C1455" t="s">
        <v>16</v>
      </c>
      <c r="D1455" t="s">
        <v>140</v>
      </c>
      <c r="E1455"/>
      <c r="F1455">
        <v>147</v>
      </c>
      <c r="G1455">
        <v>20</v>
      </c>
      <c r="H1455">
        <v>167</v>
      </c>
      <c r="I1455">
        <v>142</v>
      </c>
      <c r="J1455">
        <v>11</v>
      </c>
    </row>
    <row r="1456" spans="1:10" ht="15" x14ac:dyDescent="0.25">
      <c r="A1456" t="s">
        <v>311</v>
      </c>
      <c r="B1456" t="s">
        <v>469</v>
      </c>
      <c r="C1456" t="s">
        <v>16</v>
      </c>
      <c r="D1456" t="s">
        <v>140</v>
      </c>
      <c r="E1456"/>
      <c r="F1456">
        <v>15</v>
      </c>
      <c r="G1456">
        <v>5</v>
      </c>
      <c r="H1456">
        <v>20</v>
      </c>
      <c r="I1456">
        <v>20</v>
      </c>
      <c r="J1456">
        <v>12</v>
      </c>
    </row>
    <row r="1457" spans="1:10" ht="15" x14ac:dyDescent="0.25">
      <c r="A1457" t="s">
        <v>311</v>
      </c>
      <c r="B1457" t="s">
        <v>470</v>
      </c>
      <c r="C1457" t="s">
        <v>16</v>
      </c>
      <c r="D1457" t="s">
        <v>140</v>
      </c>
      <c r="E1457"/>
      <c r="F1457">
        <v>11</v>
      </c>
      <c r="G1457">
        <v>3</v>
      </c>
      <c r="H1457">
        <v>14</v>
      </c>
      <c r="I1457">
        <v>12</v>
      </c>
      <c r="J1457">
        <v>13</v>
      </c>
    </row>
    <row r="1458" spans="1:10" ht="15" x14ac:dyDescent="0.25">
      <c r="A1458" t="s">
        <v>311</v>
      </c>
      <c r="B1458" t="s">
        <v>471</v>
      </c>
      <c r="C1458" t="s">
        <v>16</v>
      </c>
      <c r="D1458" t="s">
        <v>140</v>
      </c>
      <c r="E1458"/>
      <c r="F1458">
        <v>96</v>
      </c>
      <c r="G1458"/>
      <c r="H1458">
        <v>96</v>
      </c>
      <c r="I1458">
        <v>87</v>
      </c>
      <c r="J1458">
        <v>14</v>
      </c>
    </row>
    <row r="1459" spans="1:10" ht="15" x14ac:dyDescent="0.25">
      <c r="A1459" t="s">
        <v>311</v>
      </c>
      <c r="B1459" t="s">
        <v>472</v>
      </c>
      <c r="C1459" t="s">
        <v>16</v>
      </c>
      <c r="D1459" t="s">
        <v>140</v>
      </c>
      <c r="E1459"/>
      <c r="F1459"/>
      <c r="G1459"/>
      <c r="H1459"/>
      <c r="I1459"/>
      <c r="J1459">
        <v>15</v>
      </c>
    </row>
    <row r="1460" spans="1:10" ht="15" x14ac:dyDescent="0.25">
      <c r="A1460" t="s">
        <v>311</v>
      </c>
      <c r="B1460" t="s">
        <v>473</v>
      </c>
      <c r="C1460" t="s">
        <v>16</v>
      </c>
      <c r="D1460" t="s">
        <v>140</v>
      </c>
      <c r="E1460"/>
      <c r="F1460">
        <v>863</v>
      </c>
      <c r="G1460">
        <v>50</v>
      </c>
      <c r="H1460">
        <v>913</v>
      </c>
      <c r="I1460">
        <v>759</v>
      </c>
      <c r="J1460">
        <v>16</v>
      </c>
    </row>
    <row r="1461" spans="1:10" ht="15" x14ac:dyDescent="0.25">
      <c r="A1461" t="s">
        <v>311</v>
      </c>
      <c r="B1461" t="s">
        <v>474</v>
      </c>
      <c r="C1461" t="s">
        <v>16</v>
      </c>
      <c r="D1461" t="s">
        <v>140</v>
      </c>
      <c r="E1461"/>
      <c r="F1461">
        <v>584</v>
      </c>
      <c r="G1461">
        <v>48</v>
      </c>
      <c r="H1461">
        <v>632</v>
      </c>
      <c r="I1461">
        <v>534</v>
      </c>
      <c r="J1461">
        <v>17</v>
      </c>
    </row>
    <row r="1462" spans="1:10" ht="15" x14ac:dyDescent="0.25">
      <c r="A1462" t="s">
        <v>311</v>
      </c>
      <c r="B1462" t="s">
        <v>475</v>
      </c>
      <c r="C1462" t="s">
        <v>16</v>
      </c>
      <c r="D1462" t="s">
        <v>140</v>
      </c>
      <c r="E1462"/>
      <c r="F1462">
        <v>78</v>
      </c>
      <c r="G1462">
        <v>4</v>
      </c>
      <c r="H1462">
        <v>82</v>
      </c>
      <c r="I1462">
        <v>63</v>
      </c>
      <c r="J1462">
        <v>18</v>
      </c>
    </row>
    <row r="1463" spans="1:10" ht="15" x14ac:dyDescent="0.25">
      <c r="A1463" t="s">
        <v>311</v>
      </c>
      <c r="B1463" t="s">
        <v>476</v>
      </c>
      <c r="C1463" t="s">
        <v>16</v>
      </c>
      <c r="D1463" t="s">
        <v>140</v>
      </c>
      <c r="E1463"/>
      <c r="F1463">
        <v>94</v>
      </c>
      <c r="G1463">
        <v>9</v>
      </c>
      <c r="H1463">
        <v>103</v>
      </c>
      <c r="I1463">
        <v>98</v>
      </c>
      <c r="J1463">
        <v>19</v>
      </c>
    </row>
    <row r="1464" spans="1:10" ht="15" x14ac:dyDescent="0.25">
      <c r="A1464" t="s">
        <v>311</v>
      </c>
      <c r="B1464" t="s">
        <v>477</v>
      </c>
      <c r="C1464" t="s">
        <v>16</v>
      </c>
      <c r="D1464" t="s">
        <v>140</v>
      </c>
      <c r="E1464"/>
      <c r="F1464">
        <v>51</v>
      </c>
      <c r="G1464">
        <v>6</v>
      </c>
      <c r="H1464">
        <v>57</v>
      </c>
      <c r="I1464">
        <v>49</v>
      </c>
      <c r="J1464">
        <v>20</v>
      </c>
    </row>
    <row r="1465" spans="1:10" ht="15" x14ac:dyDescent="0.25">
      <c r="A1465" t="s">
        <v>311</v>
      </c>
      <c r="B1465" t="s">
        <v>478</v>
      </c>
      <c r="C1465" t="s">
        <v>16</v>
      </c>
      <c r="D1465" t="s">
        <v>140</v>
      </c>
      <c r="E1465"/>
      <c r="F1465">
        <v>68</v>
      </c>
      <c r="G1465">
        <v>6</v>
      </c>
      <c r="H1465">
        <v>74</v>
      </c>
      <c r="I1465">
        <v>61</v>
      </c>
      <c r="J1465">
        <v>21</v>
      </c>
    </row>
    <row r="1466" spans="1:10" ht="15" x14ac:dyDescent="0.25">
      <c r="A1466" t="s">
        <v>311</v>
      </c>
      <c r="B1466" t="s">
        <v>479</v>
      </c>
      <c r="C1466" t="s">
        <v>16</v>
      </c>
      <c r="D1466" t="s">
        <v>140</v>
      </c>
      <c r="E1466"/>
      <c r="F1466">
        <v>24</v>
      </c>
      <c r="G1466">
        <v>1</v>
      </c>
      <c r="H1466">
        <v>25</v>
      </c>
      <c r="I1466">
        <v>16</v>
      </c>
      <c r="J1466">
        <v>22</v>
      </c>
    </row>
    <row r="1467" spans="1:10" ht="15" x14ac:dyDescent="0.25">
      <c r="A1467" t="s">
        <v>311</v>
      </c>
      <c r="B1467" t="s">
        <v>480</v>
      </c>
      <c r="C1467" t="s">
        <v>16</v>
      </c>
      <c r="D1467" t="s">
        <v>140</v>
      </c>
      <c r="E1467"/>
      <c r="F1467">
        <v>59</v>
      </c>
      <c r="G1467">
        <v>3</v>
      </c>
      <c r="H1467">
        <v>62</v>
      </c>
      <c r="I1467">
        <v>70</v>
      </c>
      <c r="J1467">
        <v>23</v>
      </c>
    </row>
    <row r="1468" spans="1:10" ht="15" x14ac:dyDescent="0.25">
      <c r="A1468" t="s">
        <v>311</v>
      </c>
      <c r="B1468" t="s">
        <v>481</v>
      </c>
      <c r="C1468" t="s">
        <v>16</v>
      </c>
      <c r="D1468" t="s">
        <v>140</v>
      </c>
      <c r="E1468"/>
      <c r="F1468">
        <v>678</v>
      </c>
      <c r="G1468">
        <v>43</v>
      </c>
      <c r="H1468">
        <v>721</v>
      </c>
      <c r="I1468">
        <v>585</v>
      </c>
      <c r="J1468">
        <v>24</v>
      </c>
    </row>
    <row r="1469" spans="1:10" ht="15" x14ac:dyDescent="0.25">
      <c r="A1469" t="s">
        <v>311</v>
      </c>
      <c r="B1469" t="s">
        <v>482</v>
      </c>
      <c r="C1469" t="s">
        <v>16</v>
      </c>
      <c r="D1469" t="s">
        <v>140</v>
      </c>
      <c r="E1469"/>
      <c r="F1469">
        <v>124</v>
      </c>
      <c r="G1469">
        <v>4</v>
      </c>
      <c r="H1469">
        <v>128</v>
      </c>
      <c r="I1469">
        <v>119</v>
      </c>
      <c r="J1469">
        <v>25</v>
      </c>
    </row>
    <row r="1470" spans="1:10" ht="15" x14ac:dyDescent="0.25">
      <c r="A1470" t="s">
        <v>311</v>
      </c>
      <c r="B1470" t="s">
        <v>483</v>
      </c>
      <c r="C1470" t="s">
        <v>16</v>
      </c>
      <c r="D1470" t="s">
        <v>140</v>
      </c>
      <c r="E1470"/>
      <c r="F1470">
        <v>106</v>
      </c>
      <c r="G1470">
        <v>5</v>
      </c>
      <c r="H1470">
        <v>111</v>
      </c>
      <c r="I1470">
        <v>98</v>
      </c>
      <c r="J1470">
        <v>26</v>
      </c>
    </row>
    <row r="1471" spans="1:10" ht="15" x14ac:dyDescent="0.25">
      <c r="A1471" t="s">
        <v>311</v>
      </c>
      <c r="B1471" t="s">
        <v>484</v>
      </c>
      <c r="C1471" t="s">
        <v>16</v>
      </c>
      <c r="D1471" t="s">
        <v>140</v>
      </c>
      <c r="E1471"/>
      <c r="F1471">
        <v>59</v>
      </c>
      <c r="G1471">
        <v>1</v>
      </c>
      <c r="H1471">
        <v>60</v>
      </c>
      <c r="I1471">
        <v>57</v>
      </c>
      <c r="J1471">
        <v>27</v>
      </c>
    </row>
    <row r="1472" spans="1:10" ht="15" x14ac:dyDescent="0.25">
      <c r="A1472" t="s">
        <v>311</v>
      </c>
      <c r="B1472" t="s">
        <v>485</v>
      </c>
      <c r="C1472" t="s">
        <v>16</v>
      </c>
      <c r="D1472" t="s">
        <v>140</v>
      </c>
      <c r="E1472"/>
      <c r="F1472">
        <v>6</v>
      </c>
      <c r="G1472"/>
      <c r="H1472">
        <v>6</v>
      </c>
      <c r="I1472">
        <v>8</v>
      </c>
      <c r="J1472">
        <v>28</v>
      </c>
    </row>
    <row r="1473" spans="1:10" ht="15" x14ac:dyDescent="0.25">
      <c r="A1473" t="s">
        <v>311</v>
      </c>
      <c r="B1473" t="s">
        <v>486</v>
      </c>
      <c r="C1473" t="s">
        <v>16</v>
      </c>
      <c r="D1473" t="s">
        <v>140</v>
      </c>
      <c r="E1473"/>
      <c r="F1473">
        <v>355</v>
      </c>
      <c r="G1473">
        <v>9</v>
      </c>
      <c r="H1473">
        <v>364</v>
      </c>
      <c r="I1473">
        <v>325</v>
      </c>
      <c r="J1473">
        <v>29</v>
      </c>
    </row>
    <row r="1474" spans="1:10" ht="15" x14ac:dyDescent="0.25">
      <c r="A1474" t="s">
        <v>311</v>
      </c>
      <c r="B1474" t="s">
        <v>487</v>
      </c>
      <c r="C1474" t="s">
        <v>16</v>
      </c>
      <c r="D1474" t="s">
        <v>140</v>
      </c>
      <c r="E1474"/>
      <c r="F1474">
        <v>4</v>
      </c>
      <c r="G1474"/>
      <c r="H1474">
        <v>4</v>
      </c>
      <c r="I1474">
        <v>2</v>
      </c>
      <c r="J1474">
        <v>30</v>
      </c>
    </row>
    <row r="1475" spans="1:10" ht="15" x14ac:dyDescent="0.25">
      <c r="A1475" t="s">
        <v>311</v>
      </c>
      <c r="B1475" t="s">
        <v>488</v>
      </c>
      <c r="C1475" t="s">
        <v>16</v>
      </c>
      <c r="D1475" t="s">
        <v>140</v>
      </c>
      <c r="E1475"/>
      <c r="F1475"/>
      <c r="G1475"/>
      <c r="H1475"/>
      <c r="I1475"/>
      <c r="J1475">
        <v>31</v>
      </c>
    </row>
    <row r="1476" spans="1:10" ht="15" x14ac:dyDescent="0.25">
      <c r="A1476" t="s">
        <v>311</v>
      </c>
      <c r="B1476" t="s">
        <v>489</v>
      </c>
      <c r="C1476" t="s">
        <v>16</v>
      </c>
      <c r="D1476" t="s">
        <v>140</v>
      </c>
      <c r="E1476"/>
      <c r="F1476">
        <v>376</v>
      </c>
      <c r="G1476">
        <v>16</v>
      </c>
      <c r="H1476">
        <v>392</v>
      </c>
      <c r="I1476">
        <v>306</v>
      </c>
      <c r="J1476">
        <v>32</v>
      </c>
    </row>
    <row r="1477" spans="1:10" ht="15" x14ac:dyDescent="0.25">
      <c r="A1477" t="s">
        <v>311</v>
      </c>
      <c r="B1477" t="s">
        <v>490</v>
      </c>
      <c r="C1477" t="s">
        <v>16</v>
      </c>
      <c r="D1477" t="s">
        <v>140</v>
      </c>
      <c r="E1477"/>
      <c r="F1477">
        <v>295</v>
      </c>
      <c r="G1477">
        <v>15</v>
      </c>
      <c r="H1477">
        <v>310</v>
      </c>
      <c r="I1477">
        <v>229</v>
      </c>
      <c r="J1477">
        <v>33</v>
      </c>
    </row>
    <row r="1478" spans="1:10" ht="15" x14ac:dyDescent="0.25">
      <c r="A1478" t="s">
        <v>311</v>
      </c>
      <c r="B1478" t="s">
        <v>491</v>
      </c>
      <c r="C1478" t="s">
        <v>16</v>
      </c>
      <c r="D1478" t="s">
        <v>140</v>
      </c>
      <c r="E1478">
        <v>1</v>
      </c>
      <c r="F1478">
        <v>0.63200000000000001</v>
      </c>
      <c r="G1478">
        <v>0.76500000000000001</v>
      </c>
      <c r="H1478">
        <v>0.64</v>
      </c>
      <c r="I1478">
        <v>0.67</v>
      </c>
      <c r="J1478">
        <v>34</v>
      </c>
    </row>
    <row r="1479" spans="1:10" ht="15" x14ac:dyDescent="0.25">
      <c r="A1479" t="s">
        <v>311</v>
      </c>
      <c r="B1479" t="s">
        <v>492</v>
      </c>
      <c r="C1479" t="s">
        <v>16</v>
      </c>
      <c r="D1479" t="s">
        <v>140</v>
      </c>
      <c r="E1479"/>
      <c r="F1479">
        <v>0.625</v>
      </c>
      <c r="G1479">
        <v>0.82399999999999995</v>
      </c>
      <c r="H1479">
        <v>0.63700000000000001</v>
      </c>
      <c r="I1479">
        <v>0.66100000000000003</v>
      </c>
      <c r="J1479">
        <v>35</v>
      </c>
    </row>
    <row r="1480" spans="1:10" ht="15" x14ac:dyDescent="0.25">
      <c r="A1480" t="s">
        <v>311</v>
      </c>
      <c r="B1480" t="s">
        <v>178</v>
      </c>
      <c r="C1480" t="s">
        <v>16</v>
      </c>
      <c r="D1480" t="s">
        <v>140</v>
      </c>
      <c r="E1480">
        <v>705</v>
      </c>
      <c r="F1480">
        <v>7166</v>
      </c>
      <c r="G1480">
        <v>9734</v>
      </c>
      <c r="H1480">
        <v>7363</v>
      </c>
      <c r="I1480">
        <v>6900</v>
      </c>
      <c r="J1480">
        <v>36</v>
      </c>
    </row>
    <row r="1481" spans="1:10" ht="15" x14ac:dyDescent="0.25">
      <c r="A1481" t="s">
        <v>311</v>
      </c>
      <c r="B1481" t="s">
        <v>493</v>
      </c>
      <c r="C1481" t="s">
        <v>16</v>
      </c>
      <c r="D1481" t="s">
        <v>140</v>
      </c>
      <c r="E1481"/>
      <c r="F1481"/>
      <c r="G1481">
        <v>5</v>
      </c>
      <c r="H1481"/>
      <c r="I1481"/>
      <c r="J1481">
        <v>39</v>
      </c>
    </row>
    <row r="1482" spans="1:10" ht="15" x14ac:dyDescent="0.25">
      <c r="A1482" t="s">
        <v>311</v>
      </c>
      <c r="B1482" t="s">
        <v>494</v>
      </c>
      <c r="C1482" t="s">
        <v>16</v>
      </c>
      <c r="D1482" t="s">
        <v>140</v>
      </c>
      <c r="E1482"/>
      <c r="F1482"/>
      <c r="G1482">
        <v>5</v>
      </c>
      <c r="H1482">
        <v>1</v>
      </c>
      <c r="I1482">
        <v>1</v>
      </c>
      <c r="J1482">
        <v>40</v>
      </c>
    </row>
    <row r="1483" spans="1:10" ht="15" x14ac:dyDescent="0.25">
      <c r="A1483" t="s">
        <v>311</v>
      </c>
      <c r="B1483" t="s">
        <v>495</v>
      </c>
      <c r="C1483" t="s">
        <v>16</v>
      </c>
      <c r="D1483" t="s">
        <v>140</v>
      </c>
      <c r="E1483"/>
      <c r="F1483"/>
      <c r="G1483">
        <v>5</v>
      </c>
      <c r="H1483">
        <v>1</v>
      </c>
      <c r="I1483">
        <v>1</v>
      </c>
      <c r="J1483">
        <v>41</v>
      </c>
    </row>
    <row r="1484" spans="1:10" ht="15" x14ac:dyDescent="0.25">
      <c r="A1484" t="s">
        <v>312</v>
      </c>
      <c r="B1484" t="s">
        <v>458</v>
      </c>
      <c r="C1484" t="s">
        <v>16</v>
      </c>
      <c r="D1484" t="s">
        <v>141</v>
      </c>
      <c r="E1484"/>
      <c r="F1484">
        <v>378</v>
      </c>
      <c r="G1484">
        <v>18</v>
      </c>
      <c r="H1484">
        <v>396</v>
      </c>
      <c r="I1484">
        <v>297</v>
      </c>
      <c r="J1484">
        <v>1</v>
      </c>
    </row>
    <row r="1485" spans="1:10" ht="15" x14ac:dyDescent="0.25">
      <c r="A1485" t="s">
        <v>312</v>
      </c>
      <c r="B1485" t="s">
        <v>459</v>
      </c>
      <c r="C1485" t="s">
        <v>16</v>
      </c>
      <c r="D1485" t="s">
        <v>141</v>
      </c>
      <c r="E1485"/>
      <c r="F1485">
        <v>379</v>
      </c>
      <c r="G1485">
        <v>45</v>
      </c>
      <c r="H1485">
        <v>424</v>
      </c>
      <c r="I1485">
        <v>512</v>
      </c>
      <c r="J1485">
        <v>2</v>
      </c>
    </row>
    <row r="1486" spans="1:10" ht="15" x14ac:dyDescent="0.25">
      <c r="A1486" t="s">
        <v>312</v>
      </c>
      <c r="B1486" t="s">
        <v>460</v>
      </c>
      <c r="C1486" t="s">
        <v>16</v>
      </c>
      <c r="D1486" t="s">
        <v>141</v>
      </c>
      <c r="E1486"/>
      <c r="F1486">
        <v>183</v>
      </c>
      <c r="G1486">
        <v>1</v>
      </c>
      <c r="H1486">
        <v>1</v>
      </c>
      <c r="I1486">
        <v>4</v>
      </c>
      <c r="J1486">
        <v>3</v>
      </c>
    </row>
    <row r="1487" spans="1:10" ht="15" x14ac:dyDescent="0.25">
      <c r="A1487" t="s">
        <v>312</v>
      </c>
      <c r="B1487" t="s">
        <v>461</v>
      </c>
      <c r="C1487" t="s">
        <v>16</v>
      </c>
      <c r="D1487" t="s">
        <v>141</v>
      </c>
      <c r="E1487"/>
      <c r="F1487">
        <v>159</v>
      </c>
      <c r="G1487">
        <v>25</v>
      </c>
      <c r="H1487">
        <v>184</v>
      </c>
      <c r="I1487">
        <v>222</v>
      </c>
      <c r="J1487">
        <v>4</v>
      </c>
    </row>
    <row r="1488" spans="1:10" ht="15" x14ac:dyDescent="0.25">
      <c r="A1488" t="s">
        <v>312</v>
      </c>
      <c r="B1488" t="s">
        <v>462</v>
      </c>
      <c r="C1488" t="s">
        <v>16</v>
      </c>
      <c r="D1488" t="s">
        <v>141</v>
      </c>
      <c r="E1488"/>
      <c r="F1488">
        <v>212</v>
      </c>
      <c r="G1488">
        <v>20</v>
      </c>
      <c r="H1488">
        <v>232</v>
      </c>
      <c r="I1488">
        <v>282</v>
      </c>
      <c r="J1488">
        <v>5</v>
      </c>
    </row>
    <row r="1489" spans="1:10" ht="15" x14ac:dyDescent="0.25">
      <c r="A1489" t="s">
        <v>312</v>
      </c>
      <c r="B1489" t="s">
        <v>463</v>
      </c>
      <c r="C1489" t="s">
        <v>16</v>
      </c>
      <c r="D1489" t="s">
        <v>141</v>
      </c>
      <c r="E1489"/>
      <c r="F1489">
        <v>22</v>
      </c>
      <c r="G1489">
        <v>5</v>
      </c>
      <c r="H1489">
        <v>27</v>
      </c>
      <c r="I1489">
        <v>41</v>
      </c>
      <c r="J1489">
        <v>6</v>
      </c>
    </row>
    <row r="1490" spans="1:10" ht="15" x14ac:dyDescent="0.25">
      <c r="A1490" t="s">
        <v>312</v>
      </c>
      <c r="B1490" t="s">
        <v>464</v>
      </c>
      <c r="C1490" t="s">
        <v>16</v>
      </c>
      <c r="D1490" t="s">
        <v>141</v>
      </c>
      <c r="E1490"/>
      <c r="F1490">
        <v>8</v>
      </c>
      <c r="G1490">
        <v>1</v>
      </c>
      <c r="H1490">
        <v>9</v>
      </c>
      <c r="I1490">
        <v>8</v>
      </c>
      <c r="J1490">
        <v>7</v>
      </c>
    </row>
    <row r="1491" spans="1:10" ht="15" x14ac:dyDescent="0.25">
      <c r="A1491" t="s">
        <v>312</v>
      </c>
      <c r="B1491" t="s">
        <v>465</v>
      </c>
      <c r="C1491" t="s">
        <v>16</v>
      </c>
      <c r="D1491" t="s">
        <v>141</v>
      </c>
      <c r="E1491"/>
      <c r="F1491">
        <v>4</v>
      </c>
      <c r="G1491"/>
      <c r="H1491">
        <v>4</v>
      </c>
      <c r="I1491">
        <v>5</v>
      </c>
      <c r="J1491">
        <v>8</v>
      </c>
    </row>
    <row r="1492" spans="1:10" ht="15" x14ac:dyDescent="0.25">
      <c r="A1492" t="s">
        <v>312</v>
      </c>
      <c r="B1492" t="s">
        <v>466</v>
      </c>
      <c r="C1492" t="s">
        <v>16</v>
      </c>
      <c r="D1492" t="s">
        <v>141</v>
      </c>
      <c r="E1492"/>
      <c r="F1492">
        <v>244</v>
      </c>
      <c r="G1492">
        <v>31</v>
      </c>
      <c r="H1492">
        <v>275</v>
      </c>
      <c r="I1492">
        <v>331</v>
      </c>
      <c r="J1492">
        <v>9</v>
      </c>
    </row>
    <row r="1493" spans="1:10" ht="15" x14ac:dyDescent="0.25">
      <c r="A1493" t="s">
        <v>312</v>
      </c>
      <c r="B1493" t="s">
        <v>467</v>
      </c>
      <c r="C1493" t="s">
        <v>16</v>
      </c>
      <c r="D1493" t="s">
        <v>141</v>
      </c>
      <c r="E1493"/>
      <c r="F1493">
        <v>1</v>
      </c>
      <c r="G1493"/>
      <c r="H1493">
        <v>1</v>
      </c>
      <c r="I1493">
        <v>2</v>
      </c>
      <c r="J1493">
        <v>10</v>
      </c>
    </row>
    <row r="1494" spans="1:10" ht="15" x14ac:dyDescent="0.25">
      <c r="A1494" t="s">
        <v>312</v>
      </c>
      <c r="B1494" t="s">
        <v>468</v>
      </c>
      <c r="C1494" t="s">
        <v>16</v>
      </c>
      <c r="D1494" t="s">
        <v>141</v>
      </c>
      <c r="E1494"/>
      <c r="F1494">
        <v>95</v>
      </c>
      <c r="G1494">
        <v>5</v>
      </c>
      <c r="H1494">
        <v>100</v>
      </c>
      <c r="I1494">
        <v>128</v>
      </c>
      <c r="J1494">
        <v>11</v>
      </c>
    </row>
    <row r="1495" spans="1:10" ht="15" x14ac:dyDescent="0.25">
      <c r="A1495" t="s">
        <v>312</v>
      </c>
      <c r="B1495" t="s">
        <v>469</v>
      </c>
      <c r="C1495" t="s">
        <v>16</v>
      </c>
      <c r="D1495" t="s">
        <v>141</v>
      </c>
      <c r="E1495"/>
      <c r="F1495">
        <v>10</v>
      </c>
      <c r="G1495"/>
      <c r="H1495">
        <v>10</v>
      </c>
      <c r="I1495">
        <v>9</v>
      </c>
      <c r="J1495">
        <v>12</v>
      </c>
    </row>
    <row r="1496" spans="1:10" ht="15" x14ac:dyDescent="0.25">
      <c r="A1496" t="s">
        <v>312</v>
      </c>
      <c r="B1496" t="s">
        <v>470</v>
      </c>
      <c r="C1496" t="s">
        <v>16</v>
      </c>
      <c r="D1496" t="s">
        <v>141</v>
      </c>
      <c r="E1496"/>
      <c r="F1496">
        <v>15</v>
      </c>
      <c r="G1496"/>
      <c r="H1496">
        <v>15</v>
      </c>
      <c r="I1496">
        <v>25</v>
      </c>
      <c r="J1496">
        <v>13</v>
      </c>
    </row>
    <row r="1497" spans="1:10" ht="15" x14ac:dyDescent="0.25">
      <c r="A1497" t="s">
        <v>312</v>
      </c>
      <c r="B1497" t="s">
        <v>471</v>
      </c>
      <c r="C1497" t="s">
        <v>16</v>
      </c>
      <c r="D1497" t="s">
        <v>141</v>
      </c>
      <c r="E1497"/>
      <c r="F1497">
        <v>27</v>
      </c>
      <c r="G1497">
        <v>1</v>
      </c>
      <c r="H1497">
        <v>28</v>
      </c>
      <c r="I1497">
        <v>36</v>
      </c>
      <c r="J1497">
        <v>14</v>
      </c>
    </row>
    <row r="1498" spans="1:10" ht="15" x14ac:dyDescent="0.25">
      <c r="A1498" t="s">
        <v>312</v>
      </c>
      <c r="B1498" t="s">
        <v>472</v>
      </c>
      <c r="C1498" t="s">
        <v>16</v>
      </c>
      <c r="D1498" t="s">
        <v>141</v>
      </c>
      <c r="E1498"/>
      <c r="F1498"/>
      <c r="G1498"/>
      <c r="H1498"/>
      <c r="I1498"/>
      <c r="J1498">
        <v>15</v>
      </c>
    </row>
    <row r="1499" spans="1:10" ht="15" x14ac:dyDescent="0.25">
      <c r="A1499" t="s">
        <v>312</v>
      </c>
      <c r="B1499" t="s">
        <v>473</v>
      </c>
      <c r="C1499" t="s">
        <v>16</v>
      </c>
      <c r="D1499" t="s">
        <v>141</v>
      </c>
      <c r="E1499"/>
      <c r="F1499">
        <v>328</v>
      </c>
      <c r="G1499">
        <v>37</v>
      </c>
      <c r="H1499">
        <v>365</v>
      </c>
      <c r="I1499">
        <v>455</v>
      </c>
      <c r="J1499">
        <v>16</v>
      </c>
    </row>
    <row r="1500" spans="1:10" ht="15" x14ac:dyDescent="0.25">
      <c r="A1500" t="s">
        <v>312</v>
      </c>
      <c r="B1500" t="s">
        <v>474</v>
      </c>
      <c r="C1500" t="s">
        <v>16</v>
      </c>
      <c r="D1500" t="s">
        <v>141</v>
      </c>
      <c r="E1500"/>
      <c r="F1500">
        <v>146</v>
      </c>
      <c r="G1500">
        <v>18</v>
      </c>
      <c r="H1500">
        <v>164</v>
      </c>
      <c r="I1500">
        <v>199</v>
      </c>
      <c r="J1500">
        <v>17</v>
      </c>
    </row>
    <row r="1501" spans="1:10" ht="15" x14ac:dyDescent="0.25">
      <c r="A1501" t="s">
        <v>312</v>
      </c>
      <c r="B1501" t="s">
        <v>475</v>
      </c>
      <c r="C1501" t="s">
        <v>16</v>
      </c>
      <c r="D1501" t="s">
        <v>141</v>
      </c>
      <c r="E1501"/>
      <c r="F1501">
        <v>37</v>
      </c>
      <c r="G1501">
        <v>6</v>
      </c>
      <c r="H1501">
        <v>43</v>
      </c>
      <c r="I1501">
        <v>62</v>
      </c>
      <c r="J1501">
        <v>18</v>
      </c>
    </row>
    <row r="1502" spans="1:10" ht="15" x14ac:dyDescent="0.25">
      <c r="A1502" t="s">
        <v>312</v>
      </c>
      <c r="B1502" t="s">
        <v>476</v>
      </c>
      <c r="C1502" t="s">
        <v>16</v>
      </c>
      <c r="D1502" t="s">
        <v>141</v>
      </c>
      <c r="E1502"/>
      <c r="F1502">
        <v>35</v>
      </c>
      <c r="G1502">
        <v>6</v>
      </c>
      <c r="H1502">
        <v>41</v>
      </c>
      <c r="I1502">
        <v>44</v>
      </c>
      <c r="J1502">
        <v>19</v>
      </c>
    </row>
    <row r="1503" spans="1:10" ht="15" x14ac:dyDescent="0.25">
      <c r="A1503" t="s">
        <v>312</v>
      </c>
      <c r="B1503" t="s">
        <v>477</v>
      </c>
      <c r="C1503" t="s">
        <v>16</v>
      </c>
      <c r="D1503" t="s">
        <v>141</v>
      </c>
      <c r="E1503"/>
      <c r="F1503">
        <v>34</v>
      </c>
      <c r="G1503">
        <v>3</v>
      </c>
      <c r="H1503">
        <v>37</v>
      </c>
      <c r="I1503">
        <v>39</v>
      </c>
      <c r="J1503">
        <v>20</v>
      </c>
    </row>
    <row r="1504" spans="1:10" ht="15" x14ac:dyDescent="0.25">
      <c r="A1504" t="s">
        <v>312</v>
      </c>
      <c r="B1504" t="s">
        <v>478</v>
      </c>
      <c r="C1504" t="s">
        <v>16</v>
      </c>
      <c r="D1504" t="s">
        <v>141</v>
      </c>
      <c r="E1504"/>
      <c r="F1504">
        <v>77</v>
      </c>
      <c r="G1504">
        <v>8</v>
      </c>
      <c r="H1504">
        <v>85</v>
      </c>
      <c r="I1504">
        <v>105</v>
      </c>
      <c r="J1504">
        <v>21</v>
      </c>
    </row>
    <row r="1505" spans="1:10" ht="15" x14ac:dyDescent="0.25">
      <c r="A1505" t="s">
        <v>312</v>
      </c>
      <c r="B1505" t="s">
        <v>479</v>
      </c>
      <c r="C1505" t="s">
        <v>16</v>
      </c>
      <c r="D1505" t="s">
        <v>141</v>
      </c>
      <c r="E1505"/>
      <c r="F1505">
        <v>24</v>
      </c>
      <c r="G1505">
        <v>3</v>
      </c>
      <c r="H1505">
        <v>27</v>
      </c>
      <c r="I1505">
        <v>24</v>
      </c>
      <c r="J1505">
        <v>22</v>
      </c>
    </row>
    <row r="1506" spans="1:10" ht="15" x14ac:dyDescent="0.25">
      <c r="A1506" t="s">
        <v>312</v>
      </c>
      <c r="B1506" t="s">
        <v>480</v>
      </c>
      <c r="C1506" t="s">
        <v>16</v>
      </c>
      <c r="D1506" t="s">
        <v>141</v>
      </c>
      <c r="E1506"/>
      <c r="F1506">
        <v>2</v>
      </c>
      <c r="G1506"/>
      <c r="H1506">
        <v>2</v>
      </c>
      <c r="I1506">
        <v>3</v>
      </c>
      <c r="J1506">
        <v>23</v>
      </c>
    </row>
    <row r="1507" spans="1:10" ht="15" x14ac:dyDescent="0.25">
      <c r="A1507" t="s">
        <v>312</v>
      </c>
      <c r="B1507" t="s">
        <v>481</v>
      </c>
      <c r="C1507" t="s">
        <v>16</v>
      </c>
      <c r="D1507" t="s">
        <v>141</v>
      </c>
      <c r="E1507"/>
      <c r="F1507">
        <v>138</v>
      </c>
      <c r="G1507">
        <v>28</v>
      </c>
      <c r="H1507">
        <v>166</v>
      </c>
      <c r="I1507">
        <v>194</v>
      </c>
      <c r="J1507">
        <v>24</v>
      </c>
    </row>
    <row r="1508" spans="1:10" ht="15" x14ac:dyDescent="0.25">
      <c r="A1508" t="s">
        <v>312</v>
      </c>
      <c r="B1508" t="s">
        <v>482</v>
      </c>
      <c r="C1508" t="s">
        <v>16</v>
      </c>
      <c r="D1508" t="s">
        <v>141</v>
      </c>
      <c r="E1508"/>
      <c r="F1508">
        <v>113</v>
      </c>
      <c r="G1508">
        <v>5</v>
      </c>
      <c r="H1508">
        <v>118</v>
      </c>
      <c r="I1508">
        <v>122</v>
      </c>
      <c r="J1508">
        <v>25</v>
      </c>
    </row>
    <row r="1509" spans="1:10" ht="15" x14ac:dyDescent="0.25">
      <c r="A1509" t="s">
        <v>312</v>
      </c>
      <c r="B1509" t="s">
        <v>483</v>
      </c>
      <c r="C1509" t="s">
        <v>16</v>
      </c>
      <c r="D1509" t="s">
        <v>141</v>
      </c>
      <c r="E1509"/>
      <c r="F1509">
        <v>31</v>
      </c>
      <c r="G1509">
        <v>4</v>
      </c>
      <c r="H1509">
        <v>35</v>
      </c>
      <c r="I1509">
        <v>41</v>
      </c>
      <c r="J1509">
        <v>26</v>
      </c>
    </row>
    <row r="1510" spans="1:10" ht="15" x14ac:dyDescent="0.25">
      <c r="A1510" t="s">
        <v>312</v>
      </c>
      <c r="B1510" t="s">
        <v>484</v>
      </c>
      <c r="C1510" t="s">
        <v>16</v>
      </c>
      <c r="D1510" t="s">
        <v>141</v>
      </c>
      <c r="E1510"/>
      <c r="F1510">
        <v>7</v>
      </c>
      <c r="G1510">
        <v>2</v>
      </c>
      <c r="H1510">
        <v>9</v>
      </c>
      <c r="I1510">
        <v>14</v>
      </c>
      <c r="J1510">
        <v>27</v>
      </c>
    </row>
    <row r="1511" spans="1:10" ht="15" x14ac:dyDescent="0.25">
      <c r="A1511" t="s">
        <v>312</v>
      </c>
      <c r="B1511" t="s">
        <v>485</v>
      </c>
      <c r="C1511" t="s">
        <v>16</v>
      </c>
      <c r="D1511" t="s">
        <v>141</v>
      </c>
      <c r="E1511"/>
      <c r="F1511">
        <v>1</v>
      </c>
      <c r="G1511"/>
      <c r="H1511">
        <v>1</v>
      </c>
      <c r="I1511">
        <v>1</v>
      </c>
      <c r="J1511">
        <v>28</v>
      </c>
    </row>
    <row r="1512" spans="1:10" ht="15" x14ac:dyDescent="0.25">
      <c r="A1512" t="s">
        <v>312</v>
      </c>
      <c r="B1512" t="s">
        <v>486</v>
      </c>
      <c r="C1512" t="s">
        <v>16</v>
      </c>
      <c r="D1512" t="s">
        <v>141</v>
      </c>
      <c r="E1512"/>
      <c r="F1512">
        <v>20</v>
      </c>
      <c r="G1512">
        <v>1</v>
      </c>
      <c r="H1512">
        <v>21</v>
      </c>
      <c r="I1512">
        <v>17</v>
      </c>
      <c r="J1512">
        <v>29</v>
      </c>
    </row>
    <row r="1513" spans="1:10" ht="15" x14ac:dyDescent="0.25">
      <c r="A1513" t="s">
        <v>312</v>
      </c>
      <c r="B1513" t="s">
        <v>487</v>
      </c>
      <c r="C1513" t="s">
        <v>16</v>
      </c>
      <c r="D1513" t="s">
        <v>141</v>
      </c>
      <c r="E1513"/>
      <c r="F1513"/>
      <c r="G1513"/>
      <c r="H1513"/>
      <c r="I1513"/>
      <c r="J1513">
        <v>30</v>
      </c>
    </row>
    <row r="1514" spans="1:10" ht="15" x14ac:dyDescent="0.25">
      <c r="A1514" t="s">
        <v>312</v>
      </c>
      <c r="B1514" t="s">
        <v>488</v>
      </c>
      <c r="C1514" t="s">
        <v>16</v>
      </c>
      <c r="D1514" t="s">
        <v>141</v>
      </c>
      <c r="E1514"/>
      <c r="F1514"/>
      <c r="G1514"/>
      <c r="H1514"/>
      <c r="I1514"/>
      <c r="J1514">
        <v>31</v>
      </c>
    </row>
    <row r="1515" spans="1:10" ht="15" x14ac:dyDescent="0.25">
      <c r="A1515" t="s">
        <v>312</v>
      </c>
      <c r="B1515" t="s">
        <v>489</v>
      </c>
      <c r="C1515" t="s">
        <v>16</v>
      </c>
      <c r="D1515" t="s">
        <v>141</v>
      </c>
      <c r="E1515"/>
      <c r="F1515">
        <v>55</v>
      </c>
      <c r="G1515">
        <v>9</v>
      </c>
      <c r="H1515">
        <v>64</v>
      </c>
      <c r="I1515">
        <v>86</v>
      </c>
      <c r="J1515">
        <v>32</v>
      </c>
    </row>
    <row r="1516" spans="1:10" ht="15" x14ac:dyDescent="0.25">
      <c r="A1516" t="s">
        <v>312</v>
      </c>
      <c r="B1516" t="s">
        <v>490</v>
      </c>
      <c r="C1516" t="s">
        <v>16</v>
      </c>
      <c r="D1516" t="s">
        <v>141</v>
      </c>
      <c r="E1516"/>
      <c r="F1516">
        <v>45</v>
      </c>
      <c r="G1516">
        <v>17</v>
      </c>
      <c r="H1516">
        <v>62</v>
      </c>
      <c r="I1516">
        <v>78</v>
      </c>
      <c r="J1516">
        <v>33</v>
      </c>
    </row>
    <row r="1517" spans="1:10" ht="15" x14ac:dyDescent="0.25">
      <c r="A1517" t="s">
        <v>312</v>
      </c>
      <c r="B1517" t="s">
        <v>491</v>
      </c>
      <c r="C1517" t="s">
        <v>16</v>
      </c>
      <c r="D1517" t="s">
        <v>141</v>
      </c>
      <c r="E1517"/>
      <c r="F1517">
        <v>0.67600000000000005</v>
      </c>
      <c r="G1517">
        <v>0.81299999999999994</v>
      </c>
      <c r="H1517">
        <v>0.68300000000000005</v>
      </c>
      <c r="I1517">
        <v>0.69899999999999995</v>
      </c>
      <c r="J1517">
        <v>34</v>
      </c>
    </row>
    <row r="1518" spans="1:10" ht="15" x14ac:dyDescent="0.25">
      <c r="A1518" t="s">
        <v>312</v>
      </c>
      <c r="B1518" t="s">
        <v>492</v>
      </c>
      <c r="C1518" t="s">
        <v>16</v>
      </c>
      <c r="D1518" t="s">
        <v>141</v>
      </c>
      <c r="E1518"/>
      <c r="F1518">
        <v>0.59099999999999997</v>
      </c>
      <c r="G1518">
        <v>0.83299999999999996</v>
      </c>
      <c r="H1518">
        <v>0.59799999999999998</v>
      </c>
      <c r="I1518">
        <v>0.63400000000000001</v>
      </c>
      <c r="J1518">
        <v>35</v>
      </c>
    </row>
    <row r="1519" spans="1:10" ht="15" x14ac:dyDescent="0.25">
      <c r="A1519" t="s">
        <v>312</v>
      </c>
      <c r="B1519" t="s">
        <v>178</v>
      </c>
      <c r="C1519" t="s">
        <v>16</v>
      </c>
      <c r="D1519" t="s">
        <v>141</v>
      </c>
      <c r="E1519"/>
      <c r="F1519">
        <v>8682</v>
      </c>
      <c r="G1519">
        <v>9360</v>
      </c>
      <c r="H1519">
        <v>8847</v>
      </c>
      <c r="I1519">
        <v>7997</v>
      </c>
      <c r="J1519">
        <v>36</v>
      </c>
    </row>
    <row r="1520" spans="1:10" ht="15" x14ac:dyDescent="0.25">
      <c r="A1520" t="s">
        <v>312</v>
      </c>
      <c r="B1520" t="s">
        <v>493</v>
      </c>
      <c r="C1520" t="s">
        <v>16</v>
      </c>
      <c r="D1520" t="s">
        <v>141</v>
      </c>
      <c r="E1520"/>
      <c r="F1520"/>
      <c r="G1520">
        <v>6</v>
      </c>
      <c r="H1520"/>
      <c r="I1520"/>
      <c r="J1520">
        <v>39</v>
      </c>
    </row>
    <row r="1521" spans="1:10" ht="15" x14ac:dyDescent="0.25">
      <c r="A1521" t="s">
        <v>312</v>
      </c>
      <c r="B1521" t="s">
        <v>494</v>
      </c>
      <c r="C1521" t="s">
        <v>16</v>
      </c>
      <c r="D1521" t="s">
        <v>141</v>
      </c>
      <c r="E1521"/>
      <c r="F1521"/>
      <c r="G1521">
        <v>6</v>
      </c>
      <c r="H1521">
        <v>1</v>
      </c>
      <c r="I1521">
        <v>1</v>
      </c>
      <c r="J1521">
        <v>40</v>
      </c>
    </row>
    <row r="1522" spans="1:10" ht="15" x14ac:dyDescent="0.25">
      <c r="A1522" t="s">
        <v>312</v>
      </c>
      <c r="B1522" t="s">
        <v>495</v>
      </c>
      <c r="C1522" t="s">
        <v>16</v>
      </c>
      <c r="D1522" t="s">
        <v>141</v>
      </c>
      <c r="E1522"/>
      <c r="F1522"/>
      <c r="G1522">
        <v>6</v>
      </c>
      <c r="H1522">
        <v>1</v>
      </c>
      <c r="I1522">
        <v>1</v>
      </c>
      <c r="J1522">
        <v>41</v>
      </c>
    </row>
    <row r="1523" spans="1:10" ht="15" x14ac:dyDescent="0.25">
      <c r="A1523" t="s">
        <v>313</v>
      </c>
      <c r="B1523" t="s">
        <v>458</v>
      </c>
      <c r="C1523" t="s">
        <v>16</v>
      </c>
      <c r="D1523" t="s">
        <v>142</v>
      </c>
      <c r="E1523"/>
      <c r="F1523">
        <v>626</v>
      </c>
      <c r="G1523">
        <v>46</v>
      </c>
      <c r="H1523">
        <v>672</v>
      </c>
      <c r="I1523">
        <v>576</v>
      </c>
      <c r="J1523">
        <v>1</v>
      </c>
    </row>
    <row r="1524" spans="1:10" ht="15" x14ac:dyDescent="0.25">
      <c r="A1524" t="s">
        <v>313</v>
      </c>
      <c r="B1524" t="s">
        <v>459</v>
      </c>
      <c r="C1524" t="s">
        <v>16</v>
      </c>
      <c r="D1524" t="s">
        <v>142</v>
      </c>
      <c r="E1524"/>
      <c r="F1524">
        <v>655</v>
      </c>
      <c r="G1524">
        <v>74</v>
      </c>
      <c r="H1524">
        <v>729</v>
      </c>
      <c r="I1524">
        <v>855</v>
      </c>
      <c r="J1524">
        <v>2</v>
      </c>
    </row>
    <row r="1525" spans="1:10" ht="15" x14ac:dyDescent="0.25">
      <c r="A1525" t="s">
        <v>313</v>
      </c>
      <c r="B1525" t="s">
        <v>460</v>
      </c>
      <c r="C1525" t="s">
        <v>16</v>
      </c>
      <c r="D1525" t="s">
        <v>142</v>
      </c>
      <c r="E1525"/>
      <c r="F1525">
        <v>383</v>
      </c>
      <c r="G1525">
        <v>3</v>
      </c>
      <c r="H1525">
        <v>6</v>
      </c>
      <c r="I1525">
        <v>3</v>
      </c>
      <c r="J1525">
        <v>3</v>
      </c>
    </row>
    <row r="1526" spans="1:10" ht="15" x14ac:dyDescent="0.25">
      <c r="A1526" t="s">
        <v>313</v>
      </c>
      <c r="B1526" t="s">
        <v>461</v>
      </c>
      <c r="C1526" t="s">
        <v>16</v>
      </c>
      <c r="D1526" t="s">
        <v>142</v>
      </c>
      <c r="E1526"/>
      <c r="F1526">
        <v>261</v>
      </c>
      <c r="G1526">
        <v>40</v>
      </c>
      <c r="H1526">
        <v>301</v>
      </c>
      <c r="I1526">
        <v>372</v>
      </c>
      <c r="J1526">
        <v>4</v>
      </c>
    </row>
    <row r="1527" spans="1:10" ht="15" x14ac:dyDescent="0.25">
      <c r="A1527" t="s">
        <v>313</v>
      </c>
      <c r="B1527" t="s">
        <v>462</v>
      </c>
      <c r="C1527" t="s">
        <v>16</v>
      </c>
      <c r="D1527" t="s">
        <v>142</v>
      </c>
      <c r="E1527"/>
      <c r="F1527">
        <v>382</v>
      </c>
      <c r="G1527">
        <v>34</v>
      </c>
      <c r="H1527">
        <v>416</v>
      </c>
      <c r="I1527">
        <v>470</v>
      </c>
      <c r="J1527">
        <v>5</v>
      </c>
    </row>
    <row r="1528" spans="1:10" ht="15" x14ac:dyDescent="0.25">
      <c r="A1528" t="s">
        <v>313</v>
      </c>
      <c r="B1528" t="s">
        <v>463</v>
      </c>
      <c r="C1528" t="s">
        <v>16</v>
      </c>
      <c r="D1528" t="s">
        <v>142</v>
      </c>
      <c r="E1528"/>
      <c r="F1528">
        <v>34</v>
      </c>
      <c r="G1528">
        <v>3</v>
      </c>
      <c r="H1528">
        <v>37</v>
      </c>
      <c r="I1528">
        <v>45</v>
      </c>
      <c r="J1528">
        <v>6</v>
      </c>
    </row>
    <row r="1529" spans="1:10" ht="15" x14ac:dyDescent="0.25">
      <c r="A1529" t="s">
        <v>313</v>
      </c>
      <c r="B1529" t="s">
        <v>464</v>
      </c>
      <c r="C1529" t="s">
        <v>16</v>
      </c>
      <c r="D1529" t="s">
        <v>142</v>
      </c>
      <c r="E1529"/>
      <c r="F1529">
        <v>15</v>
      </c>
      <c r="G1529">
        <v>2</v>
      </c>
      <c r="H1529">
        <v>17</v>
      </c>
      <c r="I1529">
        <v>21</v>
      </c>
      <c r="J1529">
        <v>7</v>
      </c>
    </row>
    <row r="1530" spans="1:10" ht="15" x14ac:dyDescent="0.25">
      <c r="A1530" t="s">
        <v>313</v>
      </c>
      <c r="B1530" t="s">
        <v>465</v>
      </c>
      <c r="C1530" t="s">
        <v>16</v>
      </c>
      <c r="D1530" t="s">
        <v>142</v>
      </c>
      <c r="E1530"/>
      <c r="F1530">
        <v>15</v>
      </c>
      <c r="G1530"/>
      <c r="H1530">
        <v>15</v>
      </c>
      <c r="I1530">
        <v>21</v>
      </c>
      <c r="J1530">
        <v>8</v>
      </c>
    </row>
    <row r="1531" spans="1:10" ht="15" x14ac:dyDescent="0.25">
      <c r="A1531" t="s">
        <v>313</v>
      </c>
      <c r="B1531" t="s">
        <v>466</v>
      </c>
      <c r="C1531" t="s">
        <v>16</v>
      </c>
      <c r="D1531" t="s">
        <v>142</v>
      </c>
      <c r="E1531"/>
      <c r="F1531">
        <v>543</v>
      </c>
      <c r="G1531">
        <v>61</v>
      </c>
      <c r="H1531">
        <v>604</v>
      </c>
      <c r="I1531">
        <v>703</v>
      </c>
      <c r="J1531">
        <v>9</v>
      </c>
    </row>
    <row r="1532" spans="1:10" ht="15" x14ac:dyDescent="0.25">
      <c r="A1532" t="s">
        <v>313</v>
      </c>
      <c r="B1532" t="s">
        <v>467</v>
      </c>
      <c r="C1532" t="s">
        <v>16</v>
      </c>
      <c r="D1532" t="s">
        <v>142</v>
      </c>
      <c r="E1532"/>
      <c r="F1532">
        <v>3</v>
      </c>
      <c r="G1532">
        <v>1</v>
      </c>
      <c r="H1532">
        <v>4</v>
      </c>
      <c r="I1532">
        <v>7</v>
      </c>
      <c r="J1532">
        <v>10</v>
      </c>
    </row>
    <row r="1533" spans="1:10" ht="15" x14ac:dyDescent="0.25">
      <c r="A1533" t="s">
        <v>313</v>
      </c>
      <c r="B1533" t="s">
        <v>468</v>
      </c>
      <c r="C1533" t="s">
        <v>16</v>
      </c>
      <c r="D1533" t="s">
        <v>142</v>
      </c>
      <c r="E1533"/>
      <c r="F1533">
        <v>39</v>
      </c>
      <c r="G1533">
        <v>5</v>
      </c>
      <c r="H1533">
        <v>44</v>
      </c>
      <c r="I1533">
        <v>79</v>
      </c>
      <c r="J1533">
        <v>11</v>
      </c>
    </row>
    <row r="1534" spans="1:10" ht="15" x14ac:dyDescent="0.25">
      <c r="A1534" t="s">
        <v>313</v>
      </c>
      <c r="B1534" t="s">
        <v>469</v>
      </c>
      <c r="C1534" t="s">
        <v>16</v>
      </c>
      <c r="D1534" t="s">
        <v>142</v>
      </c>
      <c r="E1534"/>
      <c r="F1534">
        <v>13</v>
      </c>
      <c r="G1534">
        <v>1</v>
      </c>
      <c r="H1534">
        <v>14</v>
      </c>
      <c r="I1534">
        <v>30</v>
      </c>
      <c r="J1534">
        <v>12</v>
      </c>
    </row>
    <row r="1535" spans="1:10" ht="15" x14ac:dyDescent="0.25">
      <c r="A1535" t="s">
        <v>313</v>
      </c>
      <c r="B1535" t="s">
        <v>470</v>
      </c>
      <c r="C1535" t="s">
        <v>16</v>
      </c>
      <c r="D1535" t="s">
        <v>142</v>
      </c>
      <c r="E1535"/>
      <c r="F1535">
        <v>13</v>
      </c>
      <c r="G1535">
        <v>1</v>
      </c>
      <c r="H1535">
        <v>14</v>
      </c>
      <c r="I1535">
        <v>14</v>
      </c>
      <c r="J1535">
        <v>13</v>
      </c>
    </row>
    <row r="1536" spans="1:10" ht="15" x14ac:dyDescent="0.25">
      <c r="A1536" t="s">
        <v>313</v>
      </c>
      <c r="B1536" t="s">
        <v>471</v>
      </c>
      <c r="C1536" t="s">
        <v>16</v>
      </c>
      <c r="D1536" t="s">
        <v>142</v>
      </c>
      <c r="E1536"/>
      <c r="F1536">
        <v>59</v>
      </c>
      <c r="G1536">
        <v>2</v>
      </c>
      <c r="H1536">
        <v>61</v>
      </c>
      <c r="I1536">
        <v>44</v>
      </c>
      <c r="J1536">
        <v>14</v>
      </c>
    </row>
    <row r="1537" spans="1:10" ht="15" x14ac:dyDescent="0.25">
      <c r="A1537" t="s">
        <v>313</v>
      </c>
      <c r="B1537" t="s">
        <v>472</v>
      </c>
      <c r="C1537" t="s">
        <v>16</v>
      </c>
      <c r="D1537" t="s">
        <v>142</v>
      </c>
      <c r="E1537"/>
      <c r="F1537"/>
      <c r="G1537"/>
      <c r="H1537"/>
      <c r="I1537"/>
      <c r="J1537">
        <v>15</v>
      </c>
    </row>
    <row r="1538" spans="1:10" ht="15" x14ac:dyDescent="0.25">
      <c r="A1538" t="s">
        <v>313</v>
      </c>
      <c r="B1538" t="s">
        <v>473</v>
      </c>
      <c r="C1538" t="s">
        <v>16</v>
      </c>
      <c r="D1538" t="s">
        <v>142</v>
      </c>
      <c r="E1538"/>
      <c r="F1538">
        <v>517</v>
      </c>
      <c r="G1538">
        <v>54</v>
      </c>
      <c r="H1538">
        <v>571</v>
      </c>
      <c r="I1538">
        <v>688</v>
      </c>
      <c r="J1538">
        <v>16</v>
      </c>
    </row>
    <row r="1539" spans="1:10" ht="15" x14ac:dyDescent="0.25">
      <c r="A1539" t="s">
        <v>313</v>
      </c>
      <c r="B1539" t="s">
        <v>474</v>
      </c>
      <c r="C1539" t="s">
        <v>16</v>
      </c>
      <c r="D1539" t="s">
        <v>142</v>
      </c>
      <c r="E1539"/>
      <c r="F1539">
        <v>356</v>
      </c>
      <c r="G1539">
        <v>39</v>
      </c>
      <c r="H1539">
        <v>395</v>
      </c>
      <c r="I1539">
        <v>438</v>
      </c>
      <c r="J1539">
        <v>17</v>
      </c>
    </row>
    <row r="1540" spans="1:10" ht="15" x14ac:dyDescent="0.25">
      <c r="A1540" t="s">
        <v>313</v>
      </c>
      <c r="B1540" t="s">
        <v>475</v>
      </c>
      <c r="C1540" t="s">
        <v>16</v>
      </c>
      <c r="D1540" t="s">
        <v>142</v>
      </c>
      <c r="E1540"/>
      <c r="F1540">
        <v>21</v>
      </c>
      <c r="G1540">
        <v>6</v>
      </c>
      <c r="H1540">
        <v>27</v>
      </c>
      <c r="I1540">
        <v>40</v>
      </c>
      <c r="J1540">
        <v>18</v>
      </c>
    </row>
    <row r="1541" spans="1:10" ht="15" x14ac:dyDescent="0.25">
      <c r="A1541" t="s">
        <v>313</v>
      </c>
      <c r="B1541" t="s">
        <v>476</v>
      </c>
      <c r="C1541" t="s">
        <v>16</v>
      </c>
      <c r="D1541" t="s">
        <v>142</v>
      </c>
      <c r="E1541"/>
      <c r="F1541">
        <v>98</v>
      </c>
      <c r="G1541">
        <v>10</v>
      </c>
      <c r="H1541">
        <v>108</v>
      </c>
      <c r="I1541">
        <v>115</v>
      </c>
      <c r="J1541">
        <v>19</v>
      </c>
    </row>
    <row r="1542" spans="1:10" ht="15" x14ac:dyDescent="0.25">
      <c r="A1542" t="s">
        <v>313</v>
      </c>
      <c r="B1542" t="s">
        <v>477</v>
      </c>
      <c r="C1542" t="s">
        <v>16</v>
      </c>
      <c r="D1542" t="s">
        <v>142</v>
      </c>
      <c r="E1542"/>
      <c r="F1542">
        <v>31</v>
      </c>
      <c r="G1542">
        <v>4</v>
      </c>
      <c r="H1542">
        <v>35</v>
      </c>
      <c r="I1542">
        <v>48</v>
      </c>
      <c r="J1542">
        <v>20</v>
      </c>
    </row>
    <row r="1543" spans="1:10" ht="15" x14ac:dyDescent="0.25">
      <c r="A1543" t="s">
        <v>313</v>
      </c>
      <c r="B1543" t="s">
        <v>478</v>
      </c>
      <c r="C1543" t="s">
        <v>16</v>
      </c>
      <c r="D1543" t="s">
        <v>142</v>
      </c>
      <c r="E1543"/>
      <c r="F1543">
        <v>51</v>
      </c>
      <c r="G1543">
        <v>9</v>
      </c>
      <c r="H1543">
        <v>60</v>
      </c>
      <c r="I1543">
        <v>67</v>
      </c>
      <c r="J1543">
        <v>21</v>
      </c>
    </row>
    <row r="1544" spans="1:10" ht="15" x14ac:dyDescent="0.25">
      <c r="A1544" t="s">
        <v>313</v>
      </c>
      <c r="B1544" t="s">
        <v>479</v>
      </c>
      <c r="C1544" t="s">
        <v>16</v>
      </c>
      <c r="D1544" t="s">
        <v>142</v>
      </c>
      <c r="E1544"/>
      <c r="F1544">
        <v>21</v>
      </c>
      <c r="G1544">
        <v>2</v>
      </c>
      <c r="H1544">
        <v>23</v>
      </c>
      <c r="I1544">
        <v>30</v>
      </c>
      <c r="J1544">
        <v>22</v>
      </c>
    </row>
    <row r="1545" spans="1:10" ht="15" x14ac:dyDescent="0.25">
      <c r="A1545" t="s">
        <v>313</v>
      </c>
      <c r="B1545" t="s">
        <v>480</v>
      </c>
      <c r="C1545" t="s">
        <v>16</v>
      </c>
      <c r="D1545" t="s">
        <v>142</v>
      </c>
      <c r="E1545"/>
      <c r="F1545">
        <v>2</v>
      </c>
      <c r="G1545"/>
      <c r="H1545">
        <v>2</v>
      </c>
      <c r="I1545">
        <v>4</v>
      </c>
      <c r="J1545">
        <v>23</v>
      </c>
    </row>
    <row r="1546" spans="1:10" ht="15" x14ac:dyDescent="0.25">
      <c r="A1546" t="s">
        <v>313</v>
      </c>
      <c r="B1546" t="s">
        <v>481</v>
      </c>
      <c r="C1546" t="s">
        <v>16</v>
      </c>
      <c r="D1546" t="s">
        <v>142</v>
      </c>
      <c r="E1546"/>
      <c r="F1546">
        <v>495</v>
      </c>
      <c r="G1546">
        <v>56</v>
      </c>
      <c r="H1546">
        <v>551</v>
      </c>
      <c r="I1546">
        <v>628</v>
      </c>
      <c r="J1546">
        <v>24</v>
      </c>
    </row>
    <row r="1547" spans="1:10" ht="15" x14ac:dyDescent="0.25">
      <c r="A1547" t="s">
        <v>313</v>
      </c>
      <c r="B1547" t="s">
        <v>482</v>
      </c>
      <c r="C1547" t="s">
        <v>16</v>
      </c>
      <c r="D1547" t="s">
        <v>142</v>
      </c>
      <c r="E1547"/>
      <c r="F1547">
        <v>104</v>
      </c>
      <c r="G1547">
        <v>4</v>
      </c>
      <c r="H1547">
        <v>108</v>
      </c>
      <c r="I1547">
        <v>135</v>
      </c>
      <c r="J1547">
        <v>25</v>
      </c>
    </row>
    <row r="1548" spans="1:10" ht="15" x14ac:dyDescent="0.25">
      <c r="A1548" t="s">
        <v>313</v>
      </c>
      <c r="B1548" t="s">
        <v>483</v>
      </c>
      <c r="C1548" t="s">
        <v>16</v>
      </c>
      <c r="D1548" t="s">
        <v>142</v>
      </c>
      <c r="E1548"/>
      <c r="F1548">
        <v>54</v>
      </c>
      <c r="G1548">
        <v>9</v>
      </c>
      <c r="H1548">
        <v>63</v>
      </c>
      <c r="I1548">
        <v>76</v>
      </c>
      <c r="J1548">
        <v>26</v>
      </c>
    </row>
    <row r="1549" spans="1:10" ht="15" x14ac:dyDescent="0.25">
      <c r="A1549" t="s">
        <v>313</v>
      </c>
      <c r="B1549" t="s">
        <v>484</v>
      </c>
      <c r="C1549" t="s">
        <v>16</v>
      </c>
      <c r="D1549" t="s">
        <v>142</v>
      </c>
      <c r="E1549"/>
      <c r="F1549">
        <v>35</v>
      </c>
      <c r="G1549">
        <v>2</v>
      </c>
      <c r="H1549">
        <v>37</v>
      </c>
      <c r="I1549">
        <v>41</v>
      </c>
      <c r="J1549">
        <v>27</v>
      </c>
    </row>
    <row r="1550" spans="1:10" ht="15" x14ac:dyDescent="0.25">
      <c r="A1550" t="s">
        <v>313</v>
      </c>
      <c r="B1550" t="s">
        <v>485</v>
      </c>
      <c r="C1550" t="s">
        <v>16</v>
      </c>
      <c r="D1550" t="s">
        <v>142</v>
      </c>
      <c r="E1550"/>
      <c r="F1550"/>
      <c r="G1550"/>
      <c r="H1550"/>
      <c r="I1550">
        <v>2</v>
      </c>
      <c r="J1550">
        <v>28</v>
      </c>
    </row>
    <row r="1551" spans="1:10" ht="15" x14ac:dyDescent="0.25">
      <c r="A1551" t="s">
        <v>313</v>
      </c>
      <c r="B1551" t="s">
        <v>486</v>
      </c>
      <c r="C1551" t="s">
        <v>16</v>
      </c>
      <c r="D1551" t="s">
        <v>142</v>
      </c>
      <c r="E1551"/>
      <c r="F1551">
        <v>117</v>
      </c>
      <c r="G1551">
        <v>5</v>
      </c>
      <c r="H1551">
        <v>122</v>
      </c>
      <c r="I1551">
        <v>111</v>
      </c>
      <c r="J1551">
        <v>29</v>
      </c>
    </row>
    <row r="1552" spans="1:10" ht="15" x14ac:dyDescent="0.25">
      <c r="A1552" t="s">
        <v>313</v>
      </c>
      <c r="B1552" t="s">
        <v>487</v>
      </c>
      <c r="C1552" t="s">
        <v>16</v>
      </c>
      <c r="D1552" t="s">
        <v>142</v>
      </c>
      <c r="E1552"/>
      <c r="F1552">
        <v>5</v>
      </c>
      <c r="G1552"/>
      <c r="H1552">
        <v>5</v>
      </c>
      <c r="I1552">
        <v>6</v>
      </c>
      <c r="J1552">
        <v>30</v>
      </c>
    </row>
    <row r="1553" spans="1:10" ht="15" x14ac:dyDescent="0.25">
      <c r="A1553" t="s">
        <v>313</v>
      </c>
      <c r="B1553" t="s">
        <v>488</v>
      </c>
      <c r="C1553" t="s">
        <v>16</v>
      </c>
      <c r="D1553" t="s">
        <v>142</v>
      </c>
      <c r="E1553"/>
      <c r="F1553"/>
      <c r="G1553"/>
      <c r="H1553"/>
      <c r="I1553"/>
      <c r="J1553">
        <v>31</v>
      </c>
    </row>
    <row r="1554" spans="1:10" ht="15" x14ac:dyDescent="0.25">
      <c r="A1554" t="s">
        <v>313</v>
      </c>
      <c r="B1554" t="s">
        <v>489</v>
      </c>
      <c r="C1554" t="s">
        <v>16</v>
      </c>
      <c r="D1554" t="s">
        <v>142</v>
      </c>
      <c r="E1554"/>
      <c r="F1554">
        <v>285</v>
      </c>
      <c r="G1554">
        <v>20</v>
      </c>
      <c r="H1554">
        <v>305</v>
      </c>
      <c r="I1554">
        <v>319</v>
      </c>
      <c r="J1554">
        <v>32</v>
      </c>
    </row>
    <row r="1555" spans="1:10" ht="15" x14ac:dyDescent="0.25">
      <c r="A1555" t="s">
        <v>313</v>
      </c>
      <c r="B1555" t="s">
        <v>490</v>
      </c>
      <c r="C1555" t="s">
        <v>16</v>
      </c>
      <c r="D1555" t="s">
        <v>142</v>
      </c>
      <c r="E1555"/>
      <c r="F1555">
        <v>149</v>
      </c>
      <c r="G1555">
        <v>12</v>
      </c>
      <c r="H1555">
        <v>161</v>
      </c>
      <c r="I1555">
        <v>157</v>
      </c>
      <c r="J1555">
        <v>33</v>
      </c>
    </row>
    <row r="1556" spans="1:10" ht="15" x14ac:dyDescent="0.25">
      <c r="A1556" t="s">
        <v>313</v>
      </c>
      <c r="B1556" t="s">
        <v>491</v>
      </c>
      <c r="C1556" t="s">
        <v>16</v>
      </c>
      <c r="D1556" t="s">
        <v>142</v>
      </c>
      <c r="E1556"/>
      <c r="F1556">
        <v>0.61099999999999999</v>
      </c>
      <c r="G1556">
        <v>0.71399999999999997</v>
      </c>
      <c r="H1556">
        <v>0.61699999999999999</v>
      </c>
      <c r="I1556">
        <v>0.66500000000000004</v>
      </c>
      <c r="J1556">
        <v>34</v>
      </c>
    </row>
    <row r="1557" spans="1:10" ht="15" x14ac:dyDescent="0.25">
      <c r="A1557" t="s">
        <v>313</v>
      </c>
      <c r="B1557" t="s">
        <v>492</v>
      </c>
      <c r="C1557" t="s">
        <v>16</v>
      </c>
      <c r="D1557" t="s">
        <v>142</v>
      </c>
      <c r="E1557">
        <v>1</v>
      </c>
      <c r="F1557">
        <v>0.60199999999999998</v>
      </c>
      <c r="G1557">
        <v>1</v>
      </c>
      <c r="H1557">
        <v>0.61</v>
      </c>
      <c r="I1557">
        <v>0.65700000000000003</v>
      </c>
      <c r="J1557">
        <v>35</v>
      </c>
    </row>
    <row r="1558" spans="1:10" ht="15" x14ac:dyDescent="0.25">
      <c r="A1558" t="s">
        <v>313</v>
      </c>
      <c r="B1558" t="s">
        <v>178</v>
      </c>
      <c r="C1558" t="s">
        <v>16</v>
      </c>
      <c r="D1558" t="s">
        <v>142</v>
      </c>
      <c r="E1558"/>
      <c r="F1558">
        <v>5787</v>
      </c>
      <c r="G1558">
        <v>7325</v>
      </c>
      <c r="H1558">
        <v>5900</v>
      </c>
      <c r="I1558">
        <v>6956</v>
      </c>
      <c r="J1558">
        <v>36</v>
      </c>
    </row>
    <row r="1559" spans="1:10" ht="15" x14ac:dyDescent="0.25">
      <c r="A1559" t="s">
        <v>313</v>
      </c>
      <c r="B1559" t="s">
        <v>493</v>
      </c>
      <c r="C1559" t="s">
        <v>16</v>
      </c>
      <c r="D1559" t="s">
        <v>142</v>
      </c>
      <c r="E1559"/>
      <c r="F1559"/>
      <c r="G1559">
        <v>4</v>
      </c>
      <c r="H1559"/>
      <c r="I1559"/>
      <c r="J1559">
        <v>39</v>
      </c>
    </row>
    <row r="1560" spans="1:10" ht="15" x14ac:dyDescent="0.25">
      <c r="A1560" t="s">
        <v>313</v>
      </c>
      <c r="B1560" t="s">
        <v>494</v>
      </c>
      <c r="C1560" t="s">
        <v>16</v>
      </c>
      <c r="D1560" t="s">
        <v>142</v>
      </c>
      <c r="E1560"/>
      <c r="F1560"/>
      <c r="G1560">
        <v>4</v>
      </c>
      <c r="H1560">
        <v>1</v>
      </c>
      <c r="I1560">
        <v>1</v>
      </c>
      <c r="J1560">
        <v>40</v>
      </c>
    </row>
    <row r="1561" spans="1:10" ht="15" x14ac:dyDescent="0.25">
      <c r="A1561" t="s">
        <v>313</v>
      </c>
      <c r="B1561" t="s">
        <v>495</v>
      </c>
      <c r="C1561" t="s">
        <v>16</v>
      </c>
      <c r="D1561" t="s">
        <v>142</v>
      </c>
      <c r="E1561"/>
      <c r="F1561"/>
      <c r="G1561">
        <v>4</v>
      </c>
      <c r="H1561">
        <v>1</v>
      </c>
      <c r="I1561">
        <v>1</v>
      </c>
      <c r="J1561">
        <v>41</v>
      </c>
    </row>
    <row r="1562" spans="1:10" ht="15" x14ac:dyDescent="0.25">
      <c r="A1562" t="s">
        <v>314</v>
      </c>
      <c r="B1562" t="s">
        <v>458</v>
      </c>
      <c r="C1562" t="s">
        <v>16</v>
      </c>
      <c r="D1562" t="s">
        <v>143</v>
      </c>
      <c r="E1562">
        <v>4</v>
      </c>
      <c r="F1562">
        <v>773</v>
      </c>
      <c r="G1562">
        <v>107</v>
      </c>
      <c r="H1562">
        <v>884</v>
      </c>
      <c r="I1562">
        <v>617</v>
      </c>
      <c r="J1562">
        <v>1</v>
      </c>
    </row>
    <row r="1563" spans="1:10" ht="15" x14ac:dyDescent="0.25">
      <c r="A1563" t="s">
        <v>314</v>
      </c>
      <c r="B1563" t="s">
        <v>459</v>
      </c>
      <c r="C1563" t="s">
        <v>16</v>
      </c>
      <c r="D1563" t="s">
        <v>143</v>
      </c>
      <c r="E1563">
        <v>2</v>
      </c>
      <c r="F1563">
        <v>1168</v>
      </c>
      <c r="G1563">
        <v>167</v>
      </c>
      <c r="H1563">
        <v>1337</v>
      </c>
      <c r="I1563">
        <v>1316</v>
      </c>
      <c r="J1563">
        <v>2</v>
      </c>
    </row>
    <row r="1564" spans="1:10" ht="15" x14ac:dyDescent="0.25">
      <c r="A1564" t="s">
        <v>314</v>
      </c>
      <c r="B1564" t="s">
        <v>460</v>
      </c>
      <c r="C1564" t="s">
        <v>16</v>
      </c>
      <c r="D1564" t="s">
        <v>143</v>
      </c>
      <c r="E1564">
        <v>1</v>
      </c>
      <c r="F1564">
        <v>425</v>
      </c>
      <c r="G1564">
        <v>8</v>
      </c>
      <c r="H1564">
        <v>5</v>
      </c>
      <c r="I1564">
        <v>11</v>
      </c>
      <c r="J1564">
        <v>3</v>
      </c>
    </row>
    <row r="1565" spans="1:10" ht="15" x14ac:dyDescent="0.25">
      <c r="A1565" t="s">
        <v>314</v>
      </c>
      <c r="B1565" t="s">
        <v>461</v>
      </c>
      <c r="C1565" t="s">
        <v>16</v>
      </c>
      <c r="D1565" t="s">
        <v>143</v>
      </c>
      <c r="E1565"/>
      <c r="F1565">
        <v>543</v>
      </c>
      <c r="G1565">
        <v>104</v>
      </c>
      <c r="H1565">
        <v>647</v>
      </c>
      <c r="I1565">
        <v>656</v>
      </c>
      <c r="J1565">
        <v>4</v>
      </c>
    </row>
    <row r="1566" spans="1:10" ht="15" x14ac:dyDescent="0.25">
      <c r="A1566" t="s">
        <v>314</v>
      </c>
      <c r="B1566" t="s">
        <v>462</v>
      </c>
      <c r="C1566" t="s">
        <v>16</v>
      </c>
      <c r="D1566" t="s">
        <v>143</v>
      </c>
      <c r="E1566">
        <v>2</v>
      </c>
      <c r="F1566">
        <v>597</v>
      </c>
      <c r="G1566">
        <v>62</v>
      </c>
      <c r="H1566">
        <v>661</v>
      </c>
      <c r="I1566">
        <v>637</v>
      </c>
      <c r="J1566">
        <v>5</v>
      </c>
    </row>
    <row r="1567" spans="1:10" ht="15" x14ac:dyDescent="0.25">
      <c r="A1567" t="s">
        <v>314</v>
      </c>
      <c r="B1567" t="s">
        <v>463</v>
      </c>
      <c r="C1567" t="s">
        <v>16</v>
      </c>
      <c r="D1567" t="s">
        <v>143</v>
      </c>
      <c r="E1567">
        <v>1</v>
      </c>
      <c r="F1567">
        <v>118</v>
      </c>
      <c r="G1567">
        <v>15</v>
      </c>
      <c r="H1567">
        <v>134</v>
      </c>
      <c r="I1567">
        <v>113</v>
      </c>
      <c r="J1567">
        <v>6</v>
      </c>
    </row>
    <row r="1568" spans="1:10" ht="15" x14ac:dyDescent="0.25">
      <c r="A1568" t="s">
        <v>314</v>
      </c>
      <c r="B1568" t="s">
        <v>464</v>
      </c>
      <c r="C1568" t="s">
        <v>16</v>
      </c>
      <c r="D1568" t="s">
        <v>143</v>
      </c>
      <c r="E1568"/>
      <c r="F1568">
        <v>24</v>
      </c>
      <c r="G1568">
        <v>8</v>
      </c>
      <c r="H1568">
        <v>32</v>
      </c>
      <c r="I1568">
        <v>33</v>
      </c>
      <c r="J1568">
        <v>7</v>
      </c>
    </row>
    <row r="1569" spans="1:10" ht="15" x14ac:dyDescent="0.25">
      <c r="A1569" t="s">
        <v>314</v>
      </c>
      <c r="B1569" t="s">
        <v>465</v>
      </c>
      <c r="C1569" t="s">
        <v>16</v>
      </c>
      <c r="D1569" t="s">
        <v>143</v>
      </c>
      <c r="E1569"/>
      <c r="F1569">
        <v>25</v>
      </c>
      <c r="G1569">
        <v>6</v>
      </c>
      <c r="H1569">
        <v>31</v>
      </c>
      <c r="I1569">
        <v>41</v>
      </c>
      <c r="J1569">
        <v>8</v>
      </c>
    </row>
    <row r="1570" spans="1:10" ht="15" x14ac:dyDescent="0.25">
      <c r="A1570" t="s">
        <v>314</v>
      </c>
      <c r="B1570" t="s">
        <v>466</v>
      </c>
      <c r="C1570" t="s">
        <v>16</v>
      </c>
      <c r="D1570" t="s">
        <v>143</v>
      </c>
      <c r="E1570">
        <v>1</v>
      </c>
      <c r="F1570">
        <v>746</v>
      </c>
      <c r="G1570">
        <v>114</v>
      </c>
      <c r="H1570">
        <v>861</v>
      </c>
      <c r="I1570">
        <v>829</v>
      </c>
      <c r="J1570">
        <v>9</v>
      </c>
    </row>
    <row r="1571" spans="1:10" ht="15" x14ac:dyDescent="0.25">
      <c r="A1571" t="s">
        <v>314</v>
      </c>
      <c r="B1571" t="s">
        <v>467</v>
      </c>
      <c r="C1571" t="s">
        <v>16</v>
      </c>
      <c r="D1571" t="s">
        <v>143</v>
      </c>
      <c r="E1571"/>
      <c r="F1571">
        <v>7</v>
      </c>
      <c r="G1571">
        <v>1</v>
      </c>
      <c r="H1571">
        <v>8</v>
      </c>
      <c r="I1571">
        <v>7</v>
      </c>
      <c r="J1571">
        <v>10</v>
      </c>
    </row>
    <row r="1572" spans="1:10" ht="15" x14ac:dyDescent="0.25">
      <c r="A1572" t="s">
        <v>314</v>
      </c>
      <c r="B1572" t="s">
        <v>468</v>
      </c>
      <c r="C1572" t="s">
        <v>16</v>
      </c>
      <c r="D1572" t="s">
        <v>143</v>
      </c>
      <c r="E1572"/>
      <c r="F1572">
        <v>263</v>
      </c>
      <c r="G1572">
        <v>28</v>
      </c>
      <c r="H1572">
        <v>291</v>
      </c>
      <c r="I1572">
        <v>307</v>
      </c>
      <c r="J1572">
        <v>11</v>
      </c>
    </row>
    <row r="1573" spans="1:10" ht="15" x14ac:dyDescent="0.25">
      <c r="A1573" t="s">
        <v>314</v>
      </c>
      <c r="B1573" t="s">
        <v>469</v>
      </c>
      <c r="C1573" t="s">
        <v>16</v>
      </c>
      <c r="D1573" t="s">
        <v>143</v>
      </c>
      <c r="E1573"/>
      <c r="F1573">
        <v>34</v>
      </c>
      <c r="G1573">
        <v>6</v>
      </c>
      <c r="H1573">
        <v>40</v>
      </c>
      <c r="I1573">
        <v>36</v>
      </c>
      <c r="J1573">
        <v>12</v>
      </c>
    </row>
    <row r="1574" spans="1:10" ht="15" x14ac:dyDescent="0.25">
      <c r="A1574" t="s">
        <v>314</v>
      </c>
      <c r="B1574" t="s">
        <v>470</v>
      </c>
      <c r="C1574" t="s">
        <v>16</v>
      </c>
      <c r="D1574" t="s">
        <v>143</v>
      </c>
      <c r="E1574"/>
      <c r="F1574">
        <v>29</v>
      </c>
      <c r="G1574">
        <v>7</v>
      </c>
      <c r="H1574">
        <v>36</v>
      </c>
      <c r="I1574">
        <v>25</v>
      </c>
      <c r="J1574">
        <v>13</v>
      </c>
    </row>
    <row r="1575" spans="1:10" ht="15" x14ac:dyDescent="0.25">
      <c r="A1575" t="s">
        <v>314</v>
      </c>
      <c r="B1575" t="s">
        <v>471</v>
      </c>
      <c r="C1575" t="s">
        <v>16</v>
      </c>
      <c r="D1575" t="s">
        <v>143</v>
      </c>
      <c r="E1575"/>
      <c r="F1575">
        <v>173</v>
      </c>
      <c r="G1575">
        <v>4</v>
      </c>
      <c r="H1575">
        <v>177</v>
      </c>
      <c r="I1575">
        <v>126</v>
      </c>
      <c r="J1575">
        <v>14</v>
      </c>
    </row>
    <row r="1576" spans="1:10" ht="15" x14ac:dyDescent="0.25">
      <c r="A1576" t="s">
        <v>314</v>
      </c>
      <c r="B1576" t="s">
        <v>472</v>
      </c>
      <c r="C1576" t="s">
        <v>16</v>
      </c>
      <c r="D1576" t="s">
        <v>143</v>
      </c>
      <c r="E1576"/>
      <c r="F1576"/>
      <c r="G1576"/>
      <c r="H1576"/>
      <c r="I1576"/>
      <c r="J1576">
        <v>15</v>
      </c>
    </row>
    <row r="1577" spans="1:10" ht="15" x14ac:dyDescent="0.25">
      <c r="A1577" t="s">
        <v>314</v>
      </c>
      <c r="B1577" t="s">
        <v>473</v>
      </c>
      <c r="C1577" t="s">
        <v>16</v>
      </c>
      <c r="D1577" t="s">
        <v>143</v>
      </c>
      <c r="E1577">
        <v>2</v>
      </c>
      <c r="F1577">
        <v>918</v>
      </c>
      <c r="G1577">
        <v>122</v>
      </c>
      <c r="H1577">
        <v>1042</v>
      </c>
      <c r="I1577">
        <v>1030</v>
      </c>
      <c r="J1577">
        <v>16</v>
      </c>
    </row>
    <row r="1578" spans="1:10" ht="15" x14ac:dyDescent="0.25">
      <c r="A1578" t="s">
        <v>314</v>
      </c>
      <c r="B1578" t="s">
        <v>474</v>
      </c>
      <c r="C1578" t="s">
        <v>16</v>
      </c>
      <c r="D1578" t="s">
        <v>143</v>
      </c>
      <c r="E1578">
        <v>2</v>
      </c>
      <c r="F1578">
        <v>613</v>
      </c>
      <c r="G1578">
        <v>94</v>
      </c>
      <c r="H1578">
        <v>709</v>
      </c>
      <c r="I1578">
        <v>684</v>
      </c>
      <c r="J1578">
        <v>17</v>
      </c>
    </row>
    <row r="1579" spans="1:10" ht="15" x14ac:dyDescent="0.25">
      <c r="A1579" t="s">
        <v>314</v>
      </c>
      <c r="B1579" t="s">
        <v>475</v>
      </c>
      <c r="C1579" t="s">
        <v>16</v>
      </c>
      <c r="D1579" t="s">
        <v>143</v>
      </c>
      <c r="E1579"/>
      <c r="F1579">
        <v>102</v>
      </c>
      <c r="G1579">
        <v>27</v>
      </c>
      <c r="H1579">
        <v>129</v>
      </c>
      <c r="I1579">
        <v>118</v>
      </c>
      <c r="J1579">
        <v>18</v>
      </c>
    </row>
    <row r="1580" spans="1:10" ht="15" x14ac:dyDescent="0.25">
      <c r="A1580" t="s">
        <v>314</v>
      </c>
      <c r="B1580" t="s">
        <v>476</v>
      </c>
      <c r="C1580" t="s">
        <v>16</v>
      </c>
      <c r="D1580" t="s">
        <v>143</v>
      </c>
      <c r="E1580"/>
      <c r="F1580">
        <v>72</v>
      </c>
      <c r="G1580">
        <v>16</v>
      </c>
      <c r="H1580">
        <v>88</v>
      </c>
      <c r="I1580">
        <v>90</v>
      </c>
      <c r="J1580">
        <v>19</v>
      </c>
    </row>
    <row r="1581" spans="1:10" ht="15" x14ac:dyDescent="0.25">
      <c r="A1581" t="s">
        <v>314</v>
      </c>
      <c r="B1581" t="s">
        <v>477</v>
      </c>
      <c r="C1581" t="s">
        <v>16</v>
      </c>
      <c r="D1581" t="s">
        <v>143</v>
      </c>
      <c r="E1581"/>
      <c r="F1581">
        <v>67</v>
      </c>
      <c r="G1581">
        <v>12</v>
      </c>
      <c r="H1581">
        <v>79</v>
      </c>
      <c r="I1581">
        <v>78</v>
      </c>
      <c r="J1581">
        <v>20</v>
      </c>
    </row>
    <row r="1582" spans="1:10" ht="15" x14ac:dyDescent="0.25">
      <c r="A1582" t="s">
        <v>314</v>
      </c>
      <c r="B1582" t="s">
        <v>478</v>
      </c>
      <c r="C1582" t="s">
        <v>16</v>
      </c>
      <c r="D1582" t="s">
        <v>143</v>
      </c>
      <c r="E1582"/>
      <c r="F1582">
        <v>150</v>
      </c>
      <c r="G1582">
        <v>12</v>
      </c>
      <c r="H1582">
        <v>162</v>
      </c>
      <c r="I1582">
        <v>194</v>
      </c>
      <c r="J1582">
        <v>21</v>
      </c>
    </row>
    <row r="1583" spans="1:10" ht="15" x14ac:dyDescent="0.25">
      <c r="A1583" t="s">
        <v>314</v>
      </c>
      <c r="B1583" t="s">
        <v>479</v>
      </c>
      <c r="C1583" t="s">
        <v>16</v>
      </c>
      <c r="D1583" t="s">
        <v>143</v>
      </c>
      <c r="E1583"/>
      <c r="F1583">
        <v>46</v>
      </c>
      <c r="G1583">
        <v>3</v>
      </c>
      <c r="H1583">
        <v>49</v>
      </c>
      <c r="I1583">
        <v>58</v>
      </c>
      <c r="J1583">
        <v>22</v>
      </c>
    </row>
    <row r="1584" spans="1:10" ht="15" x14ac:dyDescent="0.25">
      <c r="A1584" t="s">
        <v>314</v>
      </c>
      <c r="B1584" t="s">
        <v>480</v>
      </c>
      <c r="C1584" t="s">
        <v>16</v>
      </c>
      <c r="D1584" t="s">
        <v>143</v>
      </c>
      <c r="E1584"/>
      <c r="F1584">
        <v>13</v>
      </c>
      <c r="G1584">
        <v>3</v>
      </c>
      <c r="H1584">
        <v>16</v>
      </c>
      <c r="I1584">
        <v>15</v>
      </c>
      <c r="J1584">
        <v>23</v>
      </c>
    </row>
    <row r="1585" spans="1:10" ht="15" x14ac:dyDescent="0.25">
      <c r="A1585" t="s">
        <v>314</v>
      </c>
      <c r="B1585" t="s">
        <v>481</v>
      </c>
      <c r="C1585" t="s">
        <v>16</v>
      </c>
      <c r="D1585" t="s">
        <v>143</v>
      </c>
      <c r="E1585">
        <v>1</v>
      </c>
      <c r="F1585">
        <v>767</v>
      </c>
      <c r="G1585">
        <v>121</v>
      </c>
      <c r="H1585">
        <v>889</v>
      </c>
      <c r="I1585">
        <v>845</v>
      </c>
      <c r="J1585">
        <v>24</v>
      </c>
    </row>
    <row r="1586" spans="1:10" ht="15" x14ac:dyDescent="0.25">
      <c r="A1586" t="s">
        <v>314</v>
      </c>
      <c r="B1586" t="s">
        <v>482</v>
      </c>
      <c r="C1586" t="s">
        <v>16</v>
      </c>
      <c r="D1586" t="s">
        <v>143</v>
      </c>
      <c r="E1586"/>
      <c r="F1586">
        <v>203</v>
      </c>
      <c r="G1586">
        <v>8</v>
      </c>
      <c r="H1586">
        <v>211</v>
      </c>
      <c r="I1586">
        <v>179</v>
      </c>
      <c r="J1586">
        <v>25</v>
      </c>
    </row>
    <row r="1587" spans="1:10" ht="15" x14ac:dyDescent="0.25">
      <c r="A1587" t="s">
        <v>314</v>
      </c>
      <c r="B1587" t="s">
        <v>483</v>
      </c>
      <c r="C1587" t="s">
        <v>16</v>
      </c>
      <c r="D1587" t="s">
        <v>143</v>
      </c>
      <c r="E1587">
        <v>1</v>
      </c>
      <c r="F1587">
        <v>237</v>
      </c>
      <c r="G1587">
        <v>15</v>
      </c>
      <c r="H1587">
        <v>253</v>
      </c>
      <c r="I1587">
        <v>207</v>
      </c>
      <c r="J1587">
        <v>26</v>
      </c>
    </row>
    <row r="1588" spans="1:10" ht="15" x14ac:dyDescent="0.25">
      <c r="A1588" t="s">
        <v>314</v>
      </c>
      <c r="B1588" t="s">
        <v>484</v>
      </c>
      <c r="C1588" t="s">
        <v>16</v>
      </c>
      <c r="D1588" t="s">
        <v>143</v>
      </c>
      <c r="E1588"/>
      <c r="F1588">
        <v>104</v>
      </c>
      <c r="G1588">
        <v>4</v>
      </c>
      <c r="H1588">
        <v>108</v>
      </c>
      <c r="I1588">
        <v>75</v>
      </c>
      <c r="J1588">
        <v>27</v>
      </c>
    </row>
    <row r="1589" spans="1:10" ht="15" x14ac:dyDescent="0.25">
      <c r="A1589" t="s">
        <v>314</v>
      </c>
      <c r="B1589" t="s">
        <v>485</v>
      </c>
      <c r="C1589" t="s">
        <v>16</v>
      </c>
      <c r="D1589" t="s">
        <v>143</v>
      </c>
      <c r="E1589"/>
      <c r="F1589">
        <v>8</v>
      </c>
      <c r="G1589"/>
      <c r="H1589">
        <v>8</v>
      </c>
      <c r="I1589">
        <v>1</v>
      </c>
      <c r="J1589">
        <v>28</v>
      </c>
    </row>
    <row r="1590" spans="1:10" ht="15" x14ac:dyDescent="0.25">
      <c r="A1590" t="s">
        <v>314</v>
      </c>
      <c r="B1590" t="s">
        <v>486</v>
      </c>
      <c r="C1590" t="s">
        <v>16</v>
      </c>
      <c r="D1590" t="s">
        <v>143</v>
      </c>
      <c r="E1590"/>
      <c r="F1590">
        <v>133</v>
      </c>
      <c r="G1590">
        <v>4</v>
      </c>
      <c r="H1590">
        <v>137</v>
      </c>
      <c r="I1590">
        <v>94</v>
      </c>
      <c r="J1590">
        <v>29</v>
      </c>
    </row>
    <row r="1591" spans="1:10" ht="15" x14ac:dyDescent="0.25">
      <c r="A1591" t="s">
        <v>314</v>
      </c>
      <c r="B1591" t="s">
        <v>487</v>
      </c>
      <c r="C1591" t="s">
        <v>16</v>
      </c>
      <c r="D1591" t="s">
        <v>143</v>
      </c>
      <c r="E1591"/>
      <c r="F1591">
        <v>2</v>
      </c>
      <c r="G1591"/>
      <c r="H1591">
        <v>2</v>
      </c>
      <c r="I1591">
        <v>1</v>
      </c>
      <c r="J1591">
        <v>30</v>
      </c>
    </row>
    <row r="1592" spans="1:10" ht="15" x14ac:dyDescent="0.25">
      <c r="A1592" t="s">
        <v>314</v>
      </c>
      <c r="B1592" t="s">
        <v>488</v>
      </c>
      <c r="C1592" t="s">
        <v>16</v>
      </c>
      <c r="D1592" t="s">
        <v>143</v>
      </c>
      <c r="E1592"/>
      <c r="F1592"/>
      <c r="G1592"/>
      <c r="H1592"/>
      <c r="I1592"/>
      <c r="J1592">
        <v>31</v>
      </c>
    </row>
    <row r="1593" spans="1:10" ht="15" x14ac:dyDescent="0.25">
      <c r="A1593" t="s">
        <v>314</v>
      </c>
      <c r="B1593" t="s">
        <v>489</v>
      </c>
      <c r="C1593" t="s">
        <v>16</v>
      </c>
      <c r="D1593" t="s">
        <v>143</v>
      </c>
      <c r="E1593">
        <v>1</v>
      </c>
      <c r="F1593">
        <v>310</v>
      </c>
      <c r="G1593">
        <v>19</v>
      </c>
      <c r="H1593">
        <v>330</v>
      </c>
      <c r="I1593">
        <v>302</v>
      </c>
      <c r="J1593">
        <v>32</v>
      </c>
    </row>
    <row r="1594" spans="1:10" ht="15" x14ac:dyDescent="0.25">
      <c r="A1594" t="s">
        <v>314</v>
      </c>
      <c r="B1594" t="s">
        <v>490</v>
      </c>
      <c r="C1594" t="s">
        <v>16</v>
      </c>
      <c r="D1594" t="s">
        <v>143</v>
      </c>
      <c r="E1594"/>
      <c r="F1594">
        <v>326</v>
      </c>
      <c r="G1594">
        <v>33</v>
      </c>
      <c r="H1594">
        <v>359</v>
      </c>
      <c r="I1594">
        <v>313</v>
      </c>
      <c r="J1594">
        <v>33</v>
      </c>
    </row>
    <row r="1595" spans="1:10" ht="15" x14ac:dyDescent="0.25">
      <c r="A1595" t="s">
        <v>314</v>
      </c>
      <c r="B1595" t="s">
        <v>491</v>
      </c>
      <c r="C1595" t="s">
        <v>16</v>
      </c>
      <c r="D1595" t="s">
        <v>143</v>
      </c>
      <c r="E1595"/>
      <c r="F1595">
        <v>0.64200000000000002</v>
      </c>
      <c r="G1595">
        <v>0.83299999999999996</v>
      </c>
      <c r="H1595">
        <v>0.68300000000000005</v>
      </c>
      <c r="I1595">
        <v>0.63100000000000001</v>
      </c>
      <c r="J1595">
        <v>34</v>
      </c>
    </row>
    <row r="1596" spans="1:10" ht="15" x14ac:dyDescent="0.25">
      <c r="A1596" t="s">
        <v>314</v>
      </c>
      <c r="B1596" t="s">
        <v>492</v>
      </c>
      <c r="C1596" t="s">
        <v>16</v>
      </c>
      <c r="D1596" t="s">
        <v>143</v>
      </c>
      <c r="E1596">
        <v>0.625</v>
      </c>
      <c r="F1596">
        <v>0.59799999999999998</v>
      </c>
      <c r="G1596">
        <v>0.66700000000000004</v>
      </c>
      <c r="H1596">
        <v>0.60299999999999998</v>
      </c>
      <c r="I1596">
        <v>0.64400000000000002</v>
      </c>
      <c r="J1596">
        <v>35</v>
      </c>
    </row>
    <row r="1597" spans="1:10" ht="15" x14ac:dyDescent="0.25">
      <c r="A1597" t="s">
        <v>314</v>
      </c>
      <c r="B1597" t="s">
        <v>178</v>
      </c>
      <c r="C1597" t="s">
        <v>16</v>
      </c>
      <c r="D1597" t="s">
        <v>143</v>
      </c>
      <c r="E1597"/>
      <c r="F1597">
        <v>6318</v>
      </c>
      <c r="G1597">
        <v>9782</v>
      </c>
      <c r="H1597">
        <v>7032</v>
      </c>
      <c r="I1597">
        <v>5738</v>
      </c>
      <c r="J1597">
        <v>36</v>
      </c>
    </row>
    <row r="1598" spans="1:10" ht="15" x14ac:dyDescent="0.25">
      <c r="A1598" t="s">
        <v>314</v>
      </c>
      <c r="B1598" t="s">
        <v>493</v>
      </c>
      <c r="C1598" t="s">
        <v>16</v>
      </c>
      <c r="D1598" t="s">
        <v>143</v>
      </c>
      <c r="E1598"/>
      <c r="F1598"/>
      <c r="G1598">
        <v>14</v>
      </c>
      <c r="H1598"/>
      <c r="I1598"/>
      <c r="J1598">
        <v>39</v>
      </c>
    </row>
    <row r="1599" spans="1:10" ht="15" x14ac:dyDescent="0.25">
      <c r="A1599" t="s">
        <v>314</v>
      </c>
      <c r="B1599" t="s">
        <v>494</v>
      </c>
      <c r="C1599" t="s">
        <v>16</v>
      </c>
      <c r="D1599" t="s">
        <v>143</v>
      </c>
      <c r="E1599"/>
      <c r="F1599"/>
      <c r="G1599">
        <v>14</v>
      </c>
      <c r="H1599">
        <v>1</v>
      </c>
      <c r="I1599">
        <v>1</v>
      </c>
      <c r="J1599">
        <v>40</v>
      </c>
    </row>
    <row r="1600" spans="1:10" ht="15" x14ac:dyDescent="0.25">
      <c r="A1600" t="s">
        <v>314</v>
      </c>
      <c r="B1600" t="s">
        <v>495</v>
      </c>
      <c r="C1600" t="s">
        <v>16</v>
      </c>
      <c r="D1600" t="s">
        <v>143</v>
      </c>
      <c r="E1600"/>
      <c r="F1600"/>
      <c r="G1600">
        <v>14</v>
      </c>
      <c r="H1600">
        <v>1</v>
      </c>
      <c r="I1600">
        <v>1</v>
      </c>
      <c r="J1600">
        <v>41</v>
      </c>
    </row>
    <row r="1601" spans="1:10" ht="15" x14ac:dyDescent="0.25">
      <c r="A1601" t="s">
        <v>317</v>
      </c>
      <c r="B1601" t="s">
        <v>458</v>
      </c>
      <c r="C1601" t="s">
        <v>17</v>
      </c>
      <c r="D1601" t="s">
        <v>144</v>
      </c>
      <c r="E1601">
        <v>6</v>
      </c>
      <c r="F1601">
        <v>109</v>
      </c>
      <c r="G1601"/>
      <c r="H1601">
        <v>115</v>
      </c>
      <c r="I1601">
        <v>63</v>
      </c>
      <c r="J1601">
        <v>1</v>
      </c>
    </row>
    <row r="1602" spans="1:10" ht="15" x14ac:dyDescent="0.25">
      <c r="A1602" t="s">
        <v>317</v>
      </c>
      <c r="B1602" t="s">
        <v>459</v>
      </c>
      <c r="C1602" t="s">
        <v>17</v>
      </c>
      <c r="D1602" t="s">
        <v>144</v>
      </c>
      <c r="E1602"/>
      <c r="F1602">
        <v>58</v>
      </c>
      <c r="G1602">
        <v>1</v>
      </c>
      <c r="H1602">
        <v>59</v>
      </c>
      <c r="I1602">
        <v>122</v>
      </c>
      <c r="J1602">
        <v>2</v>
      </c>
    </row>
    <row r="1603" spans="1:10" ht="15" x14ac:dyDescent="0.25">
      <c r="A1603" t="s">
        <v>317</v>
      </c>
      <c r="B1603" t="s">
        <v>460</v>
      </c>
      <c r="C1603" t="s">
        <v>17</v>
      </c>
      <c r="D1603" t="s">
        <v>144</v>
      </c>
      <c r="E1603"/>
      <c r="F1603">
        <v>28</v>
      </c>
      <c r="G1603"/>
      <c r="H1603">
        <v>4</v>
      </c>
      <c r="I1603">
        <v>1</v>
      </c>
      <c r="J1603">
        <v>3</v>
      </c>
    </row>
    <row r="1604" spans="1:10" ht="15" x14ac:dyDescent="0.25">
      <c r="A1604" t="s">
        <v>317</v>
      </c>
      <c r="B1604" t="s">
        <v>461</v>
      </c>
      <c r="C1604" t="s">
        <v>17</v>
      </c>
      <c r="D1604" t="s">
        <v>144</v>
      </c>
      <c r="E1604"/>
      <c r="F1604">
        <v>34</v>
      </c>
      <c r="G1604"/>
      <c r="H1604">
        <v>34</v>
      </c>
      <c r="I1604">
        <v>61</v>
      </c>
      <c r="J1604">
        <v>4</v>
      </c>
    </row>
    <row r="1605" spans="1:10" ht="15" x14ac:dyDescent="0.25">
      <c r="A1605" t="s">
        <v>317</v>
      </c>
      <c r="B1605" t="s">
        <v>462</v>
      </c>
      <c r="C1605" t="s">
        <v>17</v>
      </c>
      <c r="D1605" t="s">
        <v>144</v>
      </c>
      <c r="E1605"/>
      <c r="F1605">
        <v>23</v>
      </c>
      <c r="G1605">
        <v>1</v>
      </c>
      <c r="H1605">
        <v>24</v>
      </c>
      <c r="I1605">
        <v>60</v>
      </c>
      <c r="J1605">
        <v>5</v>
      </c>
    </row>
    <row r="1606" spans="1:10" ht="15" x14ac:dyDescent="0.25">
      <c r="A1606" t="s">
        <v>317</v>
      </c>
      <c r="B1606" t="s">
        <v>463</v>
      </c>
      <c r="C1606" t="s">
        <v>17</v>
      </c>
      <c r="D1606" t="s">
        <v>144</v>
      </c>
      <c r="E1606"/>
      <c r="F1606">
        <v>6</v>
      </c>
      <c r="G1606"/>
      <c r="H1606">
        <v>6</v>
      </c>
      <c r="I1606">
        <v>16</v>
      </c>
      <c r="J1606">
        <v>6</v>
      </c>
    </row>
    <row r="1607" spans="1:10" ht="15" x14ac:dyDescent="0.25">
      <c r="A1607" t="s">
        <v>317</v>
      </c>
      <c r="B1607" t="s">
        <v>464</v>
      </c>
      <c r="C1607" t="s">
        <v>17</v>
      </c>
      <c r="D1607" t="s">
        <v>144</v>
      </c>
      <c r="E1607"/>
      <c r="F1607"/>
      <c r="G1607"/>
      <c r="H1607"/>
      <c r="I1607">
        <v>1</v>
      </c>
      <c r="J1607">
        <v>7</v>
      </c>
    </row>
    <row r="1608" spans="1:10" ht="15" x14ac:dyDescent="0.25">
      <c r="A1608" t="s">
        <v>317</v>
      </c>
      <c r="B1608" t="s">
        <v>465</v>
      </c>
      <c r="C1608" t="s">
        <v>17</v>
      </c>
      <c r="D1608" t="s">
        <v>144</v>
      </c>
      <c r="E1608"/>
      <c r="F1608"/>
      <c r="G1608"/>
      <c r="H1608"/>
      <c r="I1608"/>
      <c r="J1608">
        <v>8</v>
      </c>
    </row>
    <row r="1609" spans="1:10" ht="15" x14ac:dyDescent="0.25">
      <c r="A1609" t="s">
        <v>317</v>
      </c>
      <c r="B1609" t="s">
        <v>466</v>
      </c>
      <c r="C1609" t="s">
        <v>17</v>
      </c>
      <c r="D1609" t="s">
        <v>144</v>
      </c>
      <c r="E1609"/>
      <c r="F1609">
        <v>3</v>
      </c>
      <c r="G1609"/>
      <c r="H1609">
        <v>3</v>
      </c>
      <c r="I1609">
        <v>8</v>
      </c>
      <c r="J1609">
        <v>9</v>
      </c>
    </row>
    <row r="1610" spans="1:10" ht="15" x14ac:dyDescent="0.25">
      <c r="A1610" t="s">
        <v>317</v>
      </c>
      <c r="B1610" t="s">
        <v>467</v>
      </c>
      <c r="C1610" t="s">
        <v>17</v>
      </c>
      <c r="D1610" t="s">
        <v>144</v>
      </c>
      <c r="E1610"/>
      <c r="F1610"/>
      <c r="G1610"/>
      <c r="H1610"/>
      <c r="I1610"/>
      <c r="J1610">
        <v>10</v>
      </c>
    </row>
    <row r="1611" spans="1:10" ht="15" x14ac:dyDescent="0.25">
      <c r="A1611" t="s">
        <v>317</v>
      </c>
      <c r="B1611" t="s">
        <v>468</v>
      </c>
      <c r="C1611" t="s">
        <v>17</v>
      </c>
      <c r="D1611" t="s">
        <v>144</v>
      </c>
      <c r="E1611"/>
      <c r="F1611">
        <v>50</v>
      </c>
      <c r="G1611">
        <v>1</v>
      </c>
      <c r="H1611">
        <v>51</v>
      </c>
      <c r="I1611">
        <v>103</v>
      </c>
      <c r="J1611">
        <v>11</v>
      </c>
    </row>
    <row r="1612" spans="1:10" ht="15" x14ac:dyDescent="0.25">
      <c r="A1612" t="s">
        <v>317</v>
      </c>
      <c r="B1612" t="s">
        <v>469</v>
      </c>
      <c r="C1612" t="s">
        <v>17</v>
      </c>
      <c r="D1612" t="s">
        <v>144</v>
      </c>
      <c r="E1612"/>
      <c r="F1612"/>
      <c r="G1612"/>
      <c r="H1612"/>
      <c r="I1612"/>
      <c r="J1612">
        <v>12</v>
      </c>
    </row>
    <row r="1613" spans="1:10" ht="15" x14ac:dyDescent="0.25">
      <c r="A1613" t="s">
        <v>317</v>
      </c>
      <c r="B1613" t="s">
        <v>470</v>
      </c>
      <c r="C1613" t="s">
        <v>17</v>
      </c>
      <c r="D1613" t="s">
        <v>144</v>
      </c>
      <c r="E1613"/>
      <c r="F1613">
        <v>6</v>
      </c>
      <c r="G1613"/>
      <c r="H1613">
        <v>6</v>
      </c>
      <c r="I1613">
        <v>10</v>
      </c>
      <c r="J1613">
        <v>13</v>
      </c>
    </row>
    <row r="1614" spans="1:10" ht="15" x14ac:dyDescent="0.25">
      <c r="A1614" t="s">
        <v>317</v>
      </c>
      <c r="B1614" t="s">
        <v>471</v>
      </c>
      <c r="C1614" t="s">
        <v>17</v>
      </c>
      <c r="D1614" t="s">
        <v>144</v>
      </c>
      <c r="E1614"/>
      <c r="F1614">
        <v>2</v>
      </c>
      <c r="G1614"/>
      <c r="H1614">
        <v>2</v>
      </c>
      <c r="I1614">
        <v>3</v>
      </c>
      <c r="J1614">
        <v>14</v>
      </c>
    </row>
    <row r="1615" spans="1:10" ht="15" x14ac:dyDescent="0.25">
      <c r="A1615" t="s">
        <v>317</v>
      </c>
      <c r="B1615" t="s">
        <v>472</v>
      </c>
      <c r="C1615" t="s">
        <v>17</v>
      </c>
      <c r="D1615" t="s">
        <v>144</v>
      </c>
      <c r="E1615"/>
      <c r="F1615"/>
      <c r="G1615"/>
      <c r="H1615"/>
      <c r="I1615"/>
      <c r="J1615">
        <v>15</v>
      </c>
    </row>
    <row r="1616" spans="1:10" ht="15" x14ac:dyDescent="0.25">
      <c r="A1616" t="s">
        <v>317</v>
      </c>
      <c r="B1616" t="s">
        <v>473</v>
      </c>
      <c r="C1616" t="s">
        <v>17</v>
      </c>
      <c r="D1616" t="s">
        <v>144</v>
      </c>
      <c r="E1616"/>
      <c r="F1616">
        <v>54</v>
      </c>
      <c r="G1616">
        <v>1</v>
      </c>
      <c r="H1616">
        <v>55</v>
      </c>
      <c r="I1616">
        <v>114</v>
      </c>
      <c r="J1616">
        <v>16</v>
      </c>
    </row>
    <row r="1617" spans="1:10" ht="15" x14ac:dyDescent="0.25">
      <c r="A1617" t="s">
        <v>317</v>
      </c>
      <c r="B1617" t="s">
        <v>474</v>
      </c>
      <c r="C1617" t="s">
        <v>17</v>
      </c>
      <c r="D1617" t="s">
        <v>144</v>
      </c>
      <c r="E1617"/>
      <c r="F1617">
        <v>30</v>
      </c>
      <c r="G1617">
        <v>1</v>
      </c>
      <c r="H1617">
        <v>31</v>
      </c>
      <c r="I1617">
        <v>64</v>
      </c>
      <c r="J1617">
        <v>17</v>
      </c>
    </row>
    <row r="1618" spans="1:10" ht="15" x14ac:dyDescent="0.25">
      <c r="A1618" t="s">
        <v>317</v>
      </c>
      <c r="B1618" t="s">
        <v>475</v>
      </c>
      <c r="C1618" t="s">
        <v>17</v>
      </c>
      <c r="D1618" t="s">
        <v>144</v>
      </c>
      <c r="E1618"/>
      <c r="F1618">
        <v>1</v>
      </c>
      <c r="G1618"/>
      <c r="H1618">
        <v>1</v>
      </c>
      <c r="I1618">
        <v>2</v>
      </c>
      <c r="J1618">
        <v>18</v>
      </c>
    </row>
    <row r="1619" spans="1:10" ht="15" x14ac:dyDescent="0.25">
      <c r="A1619" t="s">
        <v>317</v>
      </c>
      <c r="B1619" t="s">
        <v>476</v>
      </c>
      <c r="C1619" t="s">
        <v>17</v>
      </c>
      <c r="D1619" t="s">
        <v>144</v>
      </c>
      <c r="E1619"/>
      <c r="F1619">
        <v>1</v>
      </c>
      <c r="G1619"/>
      <c r="H1619">
        <v>1</v>
      </c>
      <c r="I1619">
        <v>7</v>
      </c>
      <c r="J1619">
        <v>19</v>
      </c>
    </row>
    <row r="1620" spans="1:10" ht="15" x14ac:dyDescent="0.25">
      <c r="A1620" t="s">
        <v>317</v>
      </c>
      <c r="B1620" t="s">
        <v>477</v>
      </c>
      <c r="C1620" t="s">
        <v>17</v>
      </c>
      <c r="D1620" t="s">
        <v>144</v>
      </c>
      <c r="E1620"/>
      <c r="F1620">
        <v>5</v>
      </c>
      <c r="G1620"/>
      <c r="H1620">
        <v>5</v>
      </c>
      <c r="I1620">
        <v>13</v>
      </c>
      <c r="J1620">
        <v>20</v>
      </c>
    </row>
    <row r="1621" spans="1:10" ht="15" x14ac:dyDescent="0.25">
      <c r="A1621" t="s">
        <v>317</v>
      </c>
      <c r="B1621" t="s">
        <v>478</v>
      </c>
      <c r="C1621" t="s">
        <v>17</v>
      </c>
      <c r="D1621" t="s">
        <v>144</v>
      </c>
      <c r="E1621"/>
      <c r="F1621">
        <v>14</v>
      </c>
      <c r="G1621"/>
      <c r="H1621">
        <v>14</v>
      </c>
      <c r="I1621">
        <v>19</v>
      </c>
      <c r="J1621">
        <v>21</v>
      </c>
    </row>
    <row r="1622" spans="1:10" ht="15" x14ac:dyDescent="0.25">
      <c r="A1622" t="s">
        <v>317</v>
      </c>
      <c r="B1622" t="s">
        <v>479</v>
      </c>
      <c r="C1622" t="s">
        <v>17</v>
      </c>
      <c r="D1622" t="s">
        <v>144</v>
      </c>
      <c r="E1622"/>
      <c r="F1622">
        <v>1</v>
      </c>
      <c r="G1622"/>
      <c r="H1622">
        <v>1</v>
      </c>
      <c r="I1622">
        <v>3</v>
      </c>
      <c r="J1622">
        <v>22</v>
      </c>
    </row>
    <row r="1623" spans="1:10" ht="15" x14ac:dyDescent="0.25">
      <c r="A1623" t="s">
        <v>317</v>
      </c>
      <c r="B1623" t="s">
        <v>480</v>
      </c>
      <c r="C1623" t="s">
        <v>17</v>
      </c>
      <c r="D1623" t="s">
        <v>144</v>
      </c>
      <c r="E1623"/>
      <c r="F1623"/>
      <c r="G1623"/>
      <c r="H1623"/>
      <c r="I1623"/>
      <c r="J1623">
        <v>23</v>
      </c>
    </row>
    <row r="1624" spans="1:10" ht="15" x14ac:dyDescent="0.25">
      <c r="A1624" t="s">
        <v>317</v>
      </c>
      <c r="B1624" t="s">
        <v>481</v>
      </c>
      <c r="C1624" t="s">
        <v>17</v>
      </c>
      <c r="D1624" t="s">
        <v>144</v>
      </c>
      <c r="E1624"/>
      <c r="F1624">
        <v>20</v>
      </c>
      <c r="G1624"/>
      <c r="H1624">
        <v>20</v>
      </c>
      <c r="I1624">
        <v>57</v>
      </c>
      <c r="J1624">
        <v>24</v>
      </c>
    </row>
    <row r="1625" spans="1:10" ht="15" x14ac:dyDescent="0.25">
      <c r="A1625" t="s">
        <v>317</v>
      </c>
      <c r="B1625" t="s">
        <v>482</v>
      </c>
      <c r="C1625" t="s">
        <v>17</v>
      </c>
      <c r="D1625" t="s">
        <v>144</v>
      </c>
      <c r="E1625"/>
      <c r="F1625">
        <v>19</v>
      </c>
      <c r="G1625"/>
      <c r="H1625">
        <v>19</v>
      </c>
      <c r="I1625">
        <v>46</v>
      </c>
      <c r="J1625">
        <v>25</v>
      </c>
    </row>
    <row r="1626" spans="1:10" ht="15" x14ac:dyDescent="0.25">
      <c r="A1626" t="s">
        <v>317</v>
      </c>
      <c r="B1626" t="s">
        <v>483</v>
      </c>
      <c r="C1626" t="s">
        <v>17</v>
      </c>
      <c r="D1626" t="s">
        <v>144</v>
      </c>
      <c r="E1626"/>
      <c r="F1626">
        <v>1</v>
      </c>
      <c r="G1626"/>
      <c r="H1626">
        <v>1</v>
      </c>
      <c r="I1626">
        <v>4</v>
      </c>
      <c r="J1626">
        <v>26</v>
      </c>
    </row>
    <row r="1627" spans="1:10" ht="15" x14ac:dyDescent="0.25">
      <c r="A1627" t="s">
        <v>317</v>
      </c>
      <c r="B1627" t="s">
        <v>484</v>
      </c>
      <c r="C1627" t="s">
        <v>17</v>
      </c>
      <c r="D1627" t="s">
        <v>144</v>
      </c>
      <c r="E1627"/>
      <c r="F1627">
        <v>1</v>
      </c>
      <c r="G1627"/>
      <c r="H1627">
        <v>1</v>
      </c>
      <c r="I1627">
        <v>2</v>
      </c>
      <c r="J1627">
        <v>27</v>
      </c>
    </row>
    <row r="1628" spans="1:10" ht="15" x14ac:dyDescent="0.25">
      <c r="A1628" t="s">
        <v>317</v>
      </c>
      <c r="B1628" t="s">
        <v>485</v>
      </c>
      <c r="C1628" t="s">
        <v>17</v>
      </c>
      <c r="D1628" t="s">
        <v>144</v>
      </c>
      <c r="E1628"/>
      <c r="F1628"/>
      <c r="G1628"/>
      <c r="H1628"/>
      <c r="I1628"/>
      <c r="J1628">
        <v>28</v>
      </c>
    </row>
    <row r="1629" spans="1:10" ht="15" x14ac:dyDescent="0.25">
      <c r="A1629" t="s">
        <v>317</v>
      </c>
      <c r="B1629" t="s">
        <v>486</v>
      </c>
      <c r="C1629" t="s">
        <v>17</v>
      </c>
      <c r="D1629" t="s">
        <v>144</v>
      </c>
      <c r="E1629"/>
      <c r="F1629"/>
      <c r="G1629"/>
      <c r="H1629"/>
      <c r="I1629">
        <v>1</v>
      </c>
      <c r="J1629">
        <v>29</v>
      </c>
    </row>
    <row r="1630" spans="1:10" ht="15" x14ac:dyDescent="0.25">
      <c r="A1630" t="s">
        <v>317</v>
      </c>
      <c r="B1630" t="s">
        <v>487</v>
      </c>
      <c r="C1630" t="s">
        <v>17</v>
      </c>
      <c r="D1630" t="s">
        <v>144</v>
      </c>
      <c r="E1630"/>
      <c r="F1630"/>
      <c r="G1630"/>
      <c r="H1630"/>
      <c r="I1630"/>
      <c r="J1630">
        <v>30</v>
      </c>
    </row>
    <row r="1631" spans="1:10" ht="15" x14ac:dyDescent="0.25">
      <c r="A1631" t="s">
        <v>317</v>
      </c>
      <c r="B1631" t="s">
        <v>488</v>
      </c>
      <c r="C1631" t="s">
        <v>17</v>
      </c>
      <c r="D1631" t="s">
        <v>144</v>
      </c>
      <c r="E1631"/>
      <c r="F1631"/>
      <c r="G1631"/>
      <c r="H1631"/>
      <c r="I1631"/>
      <c r="J1631">
        <v>31</v>
      </c>
    </row>
    <row r="1632" spans="1:10" ht="15" x14ac:dyDescent="0.25">
      <c r="A1632" t="s">
        <v>317</v>
      </c>
      <c r="B1632" t="s">
        <v>489</v>
      </c>
      <c r="C1632" t="s">
        <v>17</v>
      </c>
      <c r="D1632" t="s">
        <v>144</v>
      </c>
      <c r="E1632"/>
      <c r="F1632">
        <v>1</v>
      </c>
      <c r="G1632"/>
      <c r="H1632">
        <v>1</v>
      </c>
      <c r="I1632">
        <v>6</v>
      </c>
      <c r="J1632">
        <v>32</v>
      </c>
    </row>
    <row r="1633" spans="1:10" ht="15" x14ac:dyDescent="0.25">
      <c r="A1633" t="s">
        <v>317</v>
      </c>
      <c r="B1633" t="s">
        <v>490</v>
      </c>
      <c r="C1633" t="s">
        <v>17</v>
      </c>
      <c r="D1633" t="s">
        <v>144</v>
      </c>
      <c r="E1633"/>
      <c r="F1633"/>
      <c r="G1633"/>
      <c r="H1633"/>
      <c r="I1633">
        <v>2</v>
      </c>
      <c r="J1633">
        <v>33</v>
      </c>
    </row>
    <row r="1634" spans="1:10" ht="15" x14ac:dyDescent="0.25">
      <c r="A1634" t="s">
        <v>317</v>
      </c>
      <c r="B1634" t="s">
        <v>491</v>
      </c>
      <c r="C1634" t="s">
        <v>17</v>
      </c>
      <c r="D1634" t="s">
        <v>144</v>
      </c>
      <c r="E1634">
        <v>0.79500000000000004</v>
      </c>
      <c r="F1634">
        <v>0.5</v>
      </c>
      <c r="G1634">
        <v>1</v>
      </c>
      <c r="H1634">
        <v>0.70099999999999996</v>
      </c>
      <c r="I1634">
        <v>0.66400000000000003</v>
      </c>
      <c r="J1634">
        <v>34</v>
      </c>
    </row>
    <row r="1635" spans="1:10" ht="15" x14ac:dyDescent="0.25">
      <c r="A1635" t="s">
        <v>317</v>
      </c>
      <c r="B1635" t="s">
        <v>492</v>
      </c>
      <c r="C1635" t="s">
        <v>17</v>
      </c>
      <c r="D1635" t="s">
        <v>144</v>
      </c>
      <c r="E1635">
        <v>0.61</v>
      </c>
      <c r="F1635">
        <v>0.61099999999999999</v>
      </c>
      <c r="G1635">
        <v>0.75</v>
      </c>
      <c r="H1635">
        <v>0.61899999999999999</v>
      </c>
      <c r="I1635">
        <v>0.70799999999999996</v>
      </c>
      <c r="J1635">
        <v>35</v>
      </c>
    </row>
    <row r="1636" spans="1:10" ht="15" x14ac:dyDescent="0.25">
      <c r="A1636" t="s">
        <v>317</v>
      </c>
      <c r="B1636" t="s">
        <v>178</v>
      </c>
      <c r="C1636" t="s">
        <v>17</v>
      </c>
      <c r="D1636" t="s">
        <v>144</v>
      </c>
      <c r="E1636">
        <v>6655</v>
      </c>
      <c r="F1636">
        <v>10897</v>
      </c>
      <c r="G1636">
        <v>6626</v>
      </c>
      <c r="H1636">
        <v>7403</v>
      </c>
      <c r="I1636">
        <v>7388</v>
      </c>
      <c r="J1636">
        <v>36</v>
      </c>
    </row>
    <row r="1637" spans="1:10" ht="15" x14ac:dyDescent="0.25">
      <c r="A1637" t="s">
        <v>317</v>
      </c>
      <c r="B1637" t="s">
        <v>493</v>
      </c>
      <c r="C1637" t="s">
        <v>17</v>
      </c>
      <c r="D1637" t="s">
        <v>144</v>
      </c>
      <c r="E1637"/>
      <c r="F1637"/>
      <c r="G1637">
        <v>3</v>
      </c>
      <c r="H1637"/>
      <c r="I1637"/>
      <c r="J1637">
        <v>39</v>
      </c>
    </row>
    <row r="1638" spans="1:10" ht="15" x14ac:dyDescent="0.25">
      <c r="A1638" t="s">
        <v>317</v>
      </c>
      <c r="B1638" t="s">
        <v>494</v>
      </c>
      <c r="C1638" t="s">
        <v>17</v>
      </c>
      <c r="D1638" t="s">
        <v>144</v>
      </c>
      <c r="E1638"/>
      <c r="F1638"/>
      <c r="G1638">
        <v>3</v>
      </c>
      <c r="H1638">
        <v>1</v>
      </c>
      <c r="I1638">
        <v>1</v>
      </c>
      <c r="J1638">
        <v>40</v>
      </c>
    </row>
    <row r="1639" spans="1:10" ht="15" x14ac:dyDescent="0.25">
      <c r="A1639" t="s">
        <v>317</v>
      </c>
      <c r="B1639" t="s">
        <v>495</v>
      </c>
      <c r="C1639" t="s">
        <v>17</v>
      </c>
      <c r="D1639" t="s">
        <v>144</v>
      </c>
      <c r="E1639"/>
      <c r="F1639"/>
      <c r="G1639">
        <v>3</v>
      </c>
      <c r="H1639">
        <v>1</v>
      </c>
      <c r="I1639">
        <v>1</v>
      </c>
      <c r="J1639">
        <v>41</v>
      </c>
    </row>
    <row r="1640" spans="1:10" ht="15" x14ac:dyDescent="0.25">
      <c r="A1640" t="s">
        <v>318</v>
      </c>
      <c r="B1640" t="s">
        <v>458</v>
      </c>
      <c r="C1640" t="s">
        <v>17</v>
      </c>
      <c r="D1640" t="s">
        <v>145</v>
      </c>
      <c r="E1640">
        <v>88</v>
      </c>
      <c r="F1640">
        <v>176</v>
      </c>
      <c r="G1640">
        <v>6</v>
      </c>
      <c r="H1640">
        <v>270</v>
      </c>
      <c r="I1640">
        <v>226</v>
      </c>
      <c r="J1640">
        <v>1</v>
      </c>
    </row>
    <row r="1641" spans="1:10" ht="15" x14ac:dyDescent="0.25">
      <c r="A1641" t="s">
        <v>318</v>
      </c>
      <c r="B1641" t="s">
        <v>459</v>
      </c>
      <c r="C1641" t="s">
        <v>17</v>
      </c>
      <c r="D1641" t="s">
        <v>145</v>
      </c>
      <c r="E1641">
        <v>7</v>
      </c>
      <c r="F1641">
        <v>126</v>
      </c>
      <c r="G1641">
        <v>15</v>
      </c>
      <c r="H1641">
        <v>148</v>
      </c>
      <c r="I1641">
        <v>298</v>
      </c>
      <c r="J1641">
        <v>2</v>
      </c>
    </row>
    <row r="1642" spans="1:10" ht="15" x14ac:dyDescent="0.25">
      <c r="A1642" t="s">
        <v>318</v>
      </c>
      <c r="B1642" t="s">
        <v>460</v>
      </c>
      <c r="C1642" t="s">
        <v>17</v>
      </c>
      <c r="D1642" t="s">
        <v>145</v>
      </c>
      <c r="E1642">
        <v>4</v>
      </c>
      <c r="F1642">
        <v>73</v>
      </c>
      <c r="G1642">
        <v>2</v>
      </c>
      <c r="H1642">
        <v>5</v>
      </c>
      <c r="I1642">
        <v>6</v>
      </c>
      <c r="J1642">
        <v>3</v>
      </c>
    </row>
    <row r="1643" spans="1:10" ht="15" x14ac:dyDescent="0.25">
      <c r="A1643" t="s">
        <v>318</v>
      </c>
      <c r="B1643" t="s">
        <v>461</v>
      </c>
      <c r="C1643" t="s">
        <v>17</v>
      </c>
      <c r="D1643" t="s">
        <v>145</v>
      </c>
      <c r="E1643">
        <v>2</v>
      </c>
      <c r="F1643">
        <v>59</v>
      </c>
      <c r="G1643">
        <v>6</v>
      </c>
      <c r="H1643">
        <v>67</v>
      </c>
      <c r="I1643">
        <v>133</v>
      </c>
      <c r="J1643">
        <v>4</v>
      </c>
    </row>
    <row r="1644" spans="1:10" ht="15" x14ac:dyDescent="0.25">
      <c r="A1644" t="s">
        <v>318</v>
      </c>
      <c r="B1644" t="s">
        <v>462</v>
      </c>
      <c r="C1644" t="s">
        <v>17</v>
      </c>
      <c r="D1644" t="s">
        <v>145</v>
      </c>
      <c r="E1644">
        <v>5</v>
      </c>
      <c r="F1644">
        <v>67</v>
      </c>
      <c r="G1644">
        <v>9</v>
      </c>
      <c r="H1644">
        <v>81</v>
      </c>
      <c r="I1644">
        <v>160</v>
      </c>
      <c r="J1644">
        <v>5</v>
      </c>
    </row>
    <row r="1645" spans="1:10" ht="15" x14ac:dyDescent="0.25">
      <c r="A1645" t="s">
        <v>318</v>
      </c>
      <c r="B1645" t="s">
        <v>463</v>
      </c>
      <c r="C1645" t="s">
        <v>17</v>
      </c>
      <c r="D1645" t="s">
        <v>145</v>
      </c>
      <c r="E1645"/>
      <c r="F1645">
        <v>22</v>
      </c>
      <c r="G1645">
        <v>6</v>
      </c>
      <c r="H1645">
        <v>28</v>
      </c>
      <c r="I1645">
        <v>69</v>
      </c>
      <c r="J1645">
        <v>6</v>
      </c>
    </row>
    <row r="1646" spans="1:10" ht="15" x14ac:dyDescent="0.25">
      <c r="A1646" t="s">
        <v>318</v>
      </c>
      <c r="B1646" t="s">
        <v>464</v>
      </c>
      <c r="C1646" t="s">
        <v>17</v>
      </c>
      <c r="D1646" t="s">
        <v>145</v>
      </c>
      <c r="E1646"/>
      <c r="F1646">
        <v>1</v>
      </c>
      <c r="G1646"/>
      <c r="H1646">
        <v>1</v>
      </c>
      <c r="I1646">
        <v>5</v>
      </c>
      <c r="J1646">
        <v>7</v>
      </c>
    </row>
    <row r="1647" spans="1:10" ht="15" x14ac:dyDescent="0.25">
      <c r="A1647" t="s">
        <v>318</v>
      </c>
      <c r="B1647" t="s">
        <v>465</v>
      </c>
      <c r="C1647" t="s">
        <v>17</v>
      </c>
      <c r="D1647" t="s">
        <v>145</v>
      </c>
      <c r="E1647">
        <v>1</v>
      </c>
      <c r="F1647">
        <v>2</v>
      </c>
      <c r="G1647"/>
      <c r="H1647">
        <v>3</v>
      </c>
      <c r="I1647">
        <v>3</v>
      </c>
      <c r="J1647">
        <v>8</v>
      </c>
    </row>
    <row r="1648" spans="1:10" ht="15" x14ac:dyDescent="0.25">
      <c r="A1648" t="s">
        <v>318</v>
      </c>
      <c r="B1648" t="s">
        <v>466</v>
      </c>
      <c r="C1648" t="s">
        <v>17</v>
      </c>
      <c r="D1648" t="s">
        <v>145</v>
      </c>
      <c r="E1648"/>
      <c r="F1648">
        <v>25</v>
      </c>
      <c r="G1648">
        <v>7</v>
      </c>
      <c r="H1648">
        <v>32</v>
      </c>
      <c r="I1648">
        <v>66</v>
      </c>
      <c r="J1648">
        <v>9</v>
      </c>
    </row>
    <row r="1649" spans="1:10" ht="15" x14ac:dyDescent="0.25">
      <c r="A1649" t="s">
        <v>318</v>
      </c>
      <c r="B1649" t="s">
        <v>467</v>
      </c>
      <c r="C1649" t="s">
        <v>17</v>
      </c>
      <c r="D1649" t="s">
        <v>145</v>
      </c>
      <c r="E1649"/>
      <c r="F1649"/>
      <c r="G1649"/>
      <c r="H1649"/>
      <c r="I1649">
        <v>1</v>
      </c>
      <c r="J1649">
        <v>10</v>
      </c>
    </row>
    <row r="1650" spans="1:10" ht="15" x14ac:dyDescent="0.25">
      <c r="A1650" t="s">
        <v>318</v>
      </c>
      <c r="B1650" t="s">
        <v>468</v>
      </c>
      <c r="C1650" t="s">
        <v>17</v>
      </c>
      <c r="D1650" t="s">
        <v>145</v>
      </c>
      <c r="E1650">
        <v>3</v>
      </c>
      <c r="F1650">
        <v>83</v>
      </c>
      <c r="G1650">
        <v>7</v>
      </c>
      <c r="H1650">
        <v>93</v>
      </c>
      <c r="I1650">
        <v>180</v>
      </c>
      <c r="J1650">
        <v>11</v>
      </c>
    </row>
    <row r="1651" spans="1:10" ht="15" x14ac:dyDescent="0.25">
      <c r="A1651" t="s">
        <v>318</v>
      </c>
      <c r="B1651" t="s">
        <v>469</v>
      </c>
      <c r="C1651" t="s">
        <v>17</v>
      </c>
      <c r="D1651" t="s">
        <v>145</v>
      </c>
      <c r="E1651"/>
      <c r="F1651">
        <v>4</v>
      </c>
      <c r="G1651">
        <v>2</v>
      </c>
      <c r="H1651">
        <v>6</v>
      </c>
      <c r="I1651">
        <v>11</v>
      </c>
      <c r="J1651">
        <v>12</v>
      </c>
    </row>
    <row r="1652" spans="1:10" ht="15" x14ac:dyDescent="0.25">
      <c r="A1652" t="s">
        <v>318</v>
      </c>
      <c r="B1652" t="s">
        <v>470</v>
      </c>
      <c r="C1652" t="s">
        <v>17</v>
      </c>
      <c r="D1652" t="s">
        <v>145</v>
      </c>
      <c r="E1652"/>
      <c r="F1652">
        <v>5</v>
      </c>
      <c r="G1652"/>
      <c r="H1652">
        <v>5</v>
      </c>
      <c r="I1652">
        <v>4</v>
      </c>
      <c r="J1652">
        <v>13</v>
      </c>
    </row>
    <row r="1653" spans="1:10" ht="15" x14ac:dyDescent="0.25">
      <c r="A1653" t="s">
        <v>318</v>
      </c>
      <c r="B1653" t="s">
        <v>471</v>
      </c>
      <c r="C1653" t="s">
        <v>17</v>
      </c>
      <c r="D1653" t="s">
        <v>145</v>
      </c>
      <c r="E1653">
        <v>2</v>
      </c>
      <c r="F1653">
        <v>12</v>
      </c>
      <c r="G1653">
        <v>1</v>
      </c>
      <c r="H1653">
        <v>15</v>
      </c>
      <c r="I1653">
        <v>25</v>
      </c>
      <c r="J1653">
        <v>14</v>
      </c>
    </row>
    <row r="1654" spans="1:10" ht="15" x14ac:dyDescent="0.25">
      <c r="A1654" t="s">
        <v>318</v>
      </c>
      <c r="B1654" t="s">
        <v>472</v>
      </c>
      <c r="C1654" t="s">
        <v>17</v>
      </c>
      <c r="D1654" t="s">
        <v>145</v>
      </c>
      <c r="E1654"/>
      <c r="F1654"/>
      <c r="G1654"/>
      <c r="H1654"/>
      <c r="I1654"/>
      <c r="J1654">
        <v>15</v>
      </c>
    </row>
    <row r="1655" spans="1:10" ht="15" x14ac:dyDescent="0.25">
      <c r="A1655" t="s">
        <v>318</v>
      </c>
      <c r="B1655" t="s">
        <v>473</v>
      </c>
      <c r="C1655" t="s">
        <v>17</v>
      </c>
      <c r="D1655" t="s">
        <v>145</v>
      </c>
      <c r="E1655">
        <v>6</v>
      </c>
      <c r="F1655">
        <v>119</v>
      </c>
      <c r="G1655">
        <v>12</v>
      </c>
      <c r="H1655">
        <v>137</v>
      </c>
      <c r="I1655">
        <v>284</v>
      </c>
      <c r="J1655">
        <v>16</v>
      </c>
    </row>
    <row r="1656" spans="1:10" ht="15" x14ac:dyDescent="0.25">
      <c r="A1656" t="s">
        <v>318</v>
      </c>
      <c r="B1656" t="s">
        <v>474</v>
      </c>
      <c r="C1656" t="s">
        <v>17</v>
      </c>
      <c r="D1656" t="s">
        <v>145</v>
      </c>
      <c r="E1656">
        <v>4</v>
      </c>
      <c r="F1656">
        <v>51</v>
      </c>
      <c r="G1656">
        <v>9</v>
      </c>
      <c r="H1656">
        <v>64</v>
      </c>
      <c r="I1656">
        <v>119</v>
      </c>
      <c r="J1656">
        <v>17</v>
      </c>
    </row>
    <row r="1657" spans="1:10" ht="15" x14ac:dyDescent="0.25">
      <c r="A1657" t="s">
        <v>318</v>
      </c>
      <c r="B1657" t="s">
        <v>475</v>
      </c>
      <c r="C1657" t="s">
        <v>17</v>
      </c>
      <c r="D1657" t="s">
        <v>145</v>
      </c>
      <c r="E1657">
        <v>2</v>
      </c>
      <c r="F1657">
        <v>5</v>
      </c>
      <c r="G1657">
        <v>4</v>
      </c>
      <c r="H1657">
        <v>11</v>
      </c>
      <c r="I1657">
        <v>47</v>
      </c>
      <c r="J1657">
        <v>18</v>
      </c>
    </row>
    <row r="1658" spans="1:10" ht="15" x14ac:dyDescent="0.25">
      <c r="A1658" t="s">
        <v>318</v>
      </c>
      <c r="B1658" t="s">
        <v>476</v>
      </c>
      <c r="C1658" t="s">
        <v>17</v>
      </c>
      <c r="D1658" t="s">
        <v>145</v>
      </c>
      <c r="E1658">
        <v>1</v>
      </c>
      <c r="F1658">
        <v>4</v>
      </c>
      <c r="G1658"/>
      <c r="H1658">
        <v>5</v>
      </c>
      <c r="I1658">
        <v>13</v>
      </c>
      <c r="J1658">
        <v>19</v>
      </c>
    </row>
    <row r="1659" spans="1:10" ht="15" x14ac:dyDescent="0.25">
      <c r="A1659" t="s">
        <v>318</v>
      </c>
      <c r="B1659" t="s">
        <v>477</v>
      </c>
      <c r="C1659" t="s">
        <v>17</v>
      </c>
      <c r="D1659" t="s">
        <v>145</v>
      </c>
      <c r="E1659"/>
      <c r="F1659">
        <v>13</v>
      </c>
      <c r="G1659"/>
      <c r="H1659">
        <v>13</v>
      </c>
      <c r="I1659">
        <v>29</v>
      </c>
      <c r="J1659">
        <v>20</v>
      </c>
    </row>
    <row r="1660" spans="1:10" ht="15" x14ac:dyDescent="0.25">
      <c r="A1660" t="s">
        <v>318</v>
      </c>
      <c r="B1660" t="s">
        <v>478</v>
      </c>
      <c r="C1660" t="s">
        <v>17</v>
      </c>
      <c r="D1660" t="s">
        <v>145</v>
      </c>
      <c r="E1660"/>
      <c r="F1660">
        <v>29</v>
      </c>
      <c r="G1660"/>
      <c r="H1660">
        <v>29</v>
      </c>
      <c r="I1660">
        <v>42</v>
      </c>
      <c r="J1660">
        <v>21</v>
      </c>
    </row>
    <row r="1661" spans="1:10" ht="15" x14ac:dyDescent="0.25">
      <c r="A1661" t="s">
        <v>318</v>
      </c>
      <c r="B1661" t="s">
        <v>479</v>
      </c>
      <c r="C1661" t="s">
        <v>17</v>
      </c>
      <c r="D1661" t="s">
        <v>145</v>
      </c>
      <c r="E1661"/>
      <c r="F1661">
        <v>9</v>
      </c>
      <c r="G1661">
        <v>1</v>
      </c>
      <c r="H1661">
        <v>10</v>
      </c>
      <c r="I1661">
        <v>7</v>
      </c>
      <c r="J1661">
        <v>22</v>
      </c>
    </row>
    <row r="1662" spans="1:10" ht="15" x14ac:dyDescent="0.25">
      <c r="A1662" t="s">
        <v>318</v>
      </c>
      <c r="B1662" t="s">
        <v>480</v>
      </c>
      <c r="C1662" t="s">
        <v>17</v>
      </c>
      <c r="D1662" t="s">
        <v>145</v>
      </c>
      <c r="E1662"/>
      <c r="F1662"/>
      <c r="G1662"/>
      <c r="H1662"/>
      <c r="I1662">
        <v>1</v>
      </c>
      <c r="J1662">
        <v>23</v>
      </c>
    </row>
    <row r="1663" spans="1:10" ht="15" x14ac:dyDescent="0.25">
      <c r="A1663" t="s">
        <v>318</v>
      </c>
      <c r="B1663" t="s">
        <v>481</v>
      </c>
      <c r="C1663" t="s">
        <v>17</v>
      </c>
      <c r="D1663" t="s">
        <v>145</v>
      </c>
      <c r="E1663">
        <v>3</v>
      </c>
      <c r="F1663">
        <v>24</v>
      </c>
      <c r="G1663">
        <v>5</v>
      </c>
      <c r="H1663">
        <v>32</v>
      </c>
      <c r="I1663">
        <v>56</v>
      </c>
      <c r="J1663">
        <v>24</v>
      </c>
    </row>
    <row r="1664" spans="1:10" ht="15" x14ac:dyDescent="0.25">
      <c r="A1664" t="s">
        <v>318</v>
      </c>
      <c r="B1664" t="s">
        <v>482</v>
      </c>
      <c r="C1664" t="s">
        <v>17</v>
      </c>
      <c r="D1664" t="s">
        <v>145</v>
      </c>
      <c r="E1664">
        <v>4</v>
      </c>
      <c r="F1664">
        <v>47</v>
      </c>
      <c r="G1664">
        <v>3</v>
      </c>
      <c r="H1664">
        <v>54</v>
      </c>
      <c r="I1664">
        <v>104</v>
      </c>
      <c r="J1664">
        <v>25</v>
      </c>
    </row>
    <row r="1665" spans="1:10" ht="15" x14ac:dyDescent="0.25">
      <c r="A1665" t="s">
        <v>318</v>
      </c>
      <c r="B1665" t="s">
        <v>483</v>
      </c>
      <c r="C1665" t="s">
        <v>17</v>
      </c>
      <c r="D1665" t="s">
        <v>145</v>
      </c>
      <c r="E1665"/>
      <c r="F1665">
        <v>7</v>
      </c>
      <c r="G1665">
        <v>3</v>
      </c>
      <c r="H1665">
        <v>10</v>
      </c>
      <c r="I1665">
        <v>23</v>
      </c>
      <c r="J1665">
        <v>26</v>
      </c>
    </row>
    <row r="1666" spans="1:10" ht="15" x14ac:dyDescent="0.25">
      <c r="A1666" t="s">
        <v>318</v>
      </c>
      <c r="B1666" t="s">
        <v>484</v>
      </c>
      <c r="C1666" t="s">
        <v>17</v>
      </c>
      <c r="D1666" t="s">
        <v>145</v>
      </c>
      <c r="E1666"/>
      <c r="F1666">
        <v>2</v>
      </c>
      <c r="G1666"/>
      <c r="H1666">
        <v>2</v>
      </c>
      <c r="I1666"/>
      <c r="J1666">
        <v>27</v>
      </c>
    </row>
    <row r="1667" spans="1:10" ht="15" x14ac:dyDescent="0.25">
      <c r="A1667" t="s">
        <v>318</v>
      </c>
      <c r="B1667" t="s">
        <v>485</v>
      </c>
      <c r="C1667" t="s">
        <v>17</v>
      </c>
      <c r="D1667" t="s">
        <v>145</v>
      </c>
      <c r="E1667"/>
      <c r="F1667"/>
      <c r="G1667"/>
      <c r="H1667"/>
      <c r="I1667"/>
      <c r="J1667">
        <v>28</v>
      </c>
    </row>
    <row r="1668" spans="1:10" ht="15" x14ac:dyDescent="0.25">
      <c r="A1668" t="s">
        <v>318</v>
      </c>
      <c r="B1668" t="s">
        <v>486</v>
      </c>
      <c r="C1668" t="s">
        <v>17</v>
      </c>
      <c r="D1668" t="s">
        <v>145</v>
      </c>
      <c r="E1668"/>
      <c r="F1668">
        <v>11</v>
      </c>
      <c r="G1668"/>
      <c r="H1668">
        <v>11</v>
      </c>
      <c r="I1668">
        <v>15</v>
      </c>
      <c r="J1668">
        <v>29</v>
      </c>
    </row>
    <row r="1669" spans="1:10" ht="15" x14ac:dyDescent="0.25">
      <c r="A1669" t="s">
        <v>318</v>
      </c>
      <c r="B1669" t="s">
        <v>487</v>
      </c>
      <c r="C1669" t="s">
        <v>17</v>
      </c>
      <c r="D1669" t="s">
        <v>145</v>
      </c>
      <c r="E1669"/>
      <c r="F1669"/>
      <c r="G1669"/>
      <c r="H1669"/>
      <c r="I1669">
        <v>1</v>
      </c>
      <c r="J1669">
        <v>30</v>
      </c>
    </row>
    <row r="1670" spans="1:10" ht="15" x14ac:dyDescent="0.25">
      <c r="A1670" t="s">
        <v>318</v>
      </c>
      <c r="B1670" t="s">
        <v>488</v>
      </c>
      <c r="C1670" t="s">
        <v>17</v>
      </c>
      <c r="D1670" t="s">
        <v>145</v>
      </c>
      <c r="E1670"/>
      <c r="F1670"/>
      <c r="G1670"/>
      <c r="H1670"/>
      <c r="I1670"/>
      <c r="J1670">
        <v>31</v>
      </c>
    </row>
    <row r="1671" spans="1:10" ht="15" x14ac:dyDescent="0.25">
      <c r="A1671" t="s">
        <v>318</v>
      </c>
      <c r="B1671" t="s">
        <v>489</v>
      </c>
      <c r="C1671" t="s">
        <v>17</v>
      </c>
      <c r="D1671" t="s">
        <v>145</v>
      </c>
      <c r="E1671">
        <v>1</v>
      </c>
      <c r="F1671">
        <v>12</v>
      </c>
      <c r="G1671">
        <v>1</v>
      </c>
      <c r="H1671">
        <v>14</v>
      </c>
      <c r="I1671">
        <v>29</v>
      </c>
      <c r="J1671">
        <v>32</v>
      </c>
    </row>
    <row r="1672" spans="1:10" ht="15" x14ac:dyDescent="0.25">
      <c r="A1672" t="s">
        <v>318</v>
      </c>
      <c r="B1672" t="s">
        <v>490</v>
      </c>
      <c r="C1672" t="s">
        <v>17</v>
      </c>
      <c r="D1672" t="s">
        <v>145</v>
      </c>
      <c r="E1672"/>
      <c r="F1672">
        <v>3</v>
      </c>
      <c r="G1672">
        <v>2</v>
      </c>
      <c r="H1672">
        <v>5</v>
      </c>
      <c r="I1672">
        <v>13</v>
      </c>
      <c r="J1672">
        <v>33</v>
      </c>
    </row>
    <row r="1673" spans="1:10" ht="15" x14ac:dyDescent="0.25">
      <c r="A1673" t="s">
        <v>318</v>
      </c>
      <c r="B1673" t="s">
        <v>491</v>
      </c>
      <c r="C1673" t="s">
        <v>17</v>
      </c>
      <c r="D1673" t="s">
        <v>145</v>
      </c>
      <c r="E1673">
        <v>0.67600000000000005</v>
      </c>
      <c r="F1673">
        <v>0.623</v>
      </c>
      <c r="G1673">
        <v>1</v>
      </c>
      <c r="H1673">
        <v>0.66900000000000004</v>
      </c>
      <c r="I1673">
        <v>0.68400000000000005</v>
      </c>
      <c r="J1673">
        <v>34</v>
      </c>
    </row>
    <row r="1674" spans="1:10" ht="15" x14ac:dyDescent="0.25">
      <c r="A1674" t="s">
        <v>318</v>
      </c>
      <c r="B1674" t="s">
        <v>492</v>
      </c>
      <c r="C1674" t="s">
        <v>17</v>
      </c>
      <c r="D1674" t="s">
        <v>145</v>
      </c>
      <c r="E1674">
        <v>0.56399999999999995</v>
      </c>
      <c r="F1674">
        <v>0.51400000000000001</v>
      </c>
      <c r="G1674">
        <v>0.66700000000000004</v>
      </c>
      <c r="H1674">
        <v>0.56000000000000005</v>
      </c>
      <c r="I1674">
        <v>0.67300000000000004</v>
      </c>
      <c r="J1674">
        <v>35</v>
      </c>
    </row>
    <row r="1675" spans="1:10" ht="15" x14ac:dyDescent="0.25">
      <c r="A1675" t="s">
        <v>318</v>
      </c>
      <c r="B1675" t="s">
        <v>178</v>
      </c>
      <c r="C1675" t="s">
        <v>17</v>
      </c>
      <c r="D1675" t="s">
        <v>145</v>
      </c>
      <c r="E1675">
        <v>7192</v>
      </c>
      <c r="F1675">
        <v>6997</v>
      </c>
      <c r="G1675">
        <v>9536</v>
      </c>
      <c r="H1675">
        <v>7233</v>
      </c>
      <c r="I1675">
        <v>6665</v>
      </c>
      <c r="J1675">
        <v>36</v>
      </c>
    </row>
    <row r="1676" spans="1:10" ht="15" x14ac:dyDescent="0.25">
      <c r="A1676" t="s">
        <v>318</v>
      </c>
      <c r="B1676" t="s">
        <v>493</v>
      </c>
      <c r="C1676" t="s">
        <v>17</v>
      </c>
      <c r="D1676" t="s">
        <v>145</v>
      </c>
      <c r="E1676"/>
      <c r="F1676"/>
      <c r="G1676">
        <v>3</v>
      </c>
      <c r="H1676"/>
      <c r="I1676"/>
      <c r="J1676">
        <v>39</v>
      </c>
    </row>
    <row r="1677" spans="1:10" ht="15" x14ac:dyDescent="0.25">
      <c r="A1677" t="s">
        <v>318</v>
      </c>
      <c r="B1677" t="s">
        <v>494</v>
      </c>
      <c r="C1677" t="s">
        <v>17</v>
      </c>
      <c r="D1677" t="s">
        <v>145</v>
      </c>
      <c r="E1677"/>
      <c r="F1677"/>
      <c r="G1677">
        <v>3</v>
      </c>
      <c r="H1677">
        <v>1</v>
      </c>
      <c r="I1677">
        <v>1</v>
      </c>
      <c r="J1677">
        <v>40</v>
      </c>
    </row>
    <row r="1678" spans="1:10" ht="15" x14ac:dyDescent="0.25">
      <c r="A1678" t="s">
        <v>318</v>
      </c>
      <c r="B1678" t="s">
        <v>495</v>
      </c>
      <c r="C1678" t="s">
        <v>17</v>
      </c>
      <c r="D1678" t="s">
        <v>145</v>
      </c>
      <c r="E1678"/>
      <c r="F1678"/>
      <c r="G1678">
        <v>3</v>
      </c>
      <c r="H1678">
        <v>1</v>
      </c>
      <c r="I1678">
        <v>1</v>
      </c>
      <c r="J1678">
        <v>41</v>
      </c>
    </row>
    <row r="1679" spans="1:10" ht="15" x14ac:dyDescent="0.25">
      <c r="A1679" t="s">
        <v>316</v>
      </c>
      <c r="B1679" t="s">
        <v>458</v>
      </c>
      <c r="C1679" t="s">
        <v>17</v>
      </c>
      <c r="D1679" t="s">
        <v>146</v>
      </c>
      <c r="E1679"/>
      <c r="F1679">
        <v>23</v>
      </c>
      <c r="G1679"/>
      <c r="H1679">
        <v>23</v>
      </c>
      <c r="I1679">
        <v>22</v>
      </c>
      <c r="J1679">
        <v>1</v>
      </c>
    </row>
    <row r="1680" spans="1:10" ht="15" x14ac:dyDescent="0.25">
      <c r="A1680" t="s">
        <v>316</v>
      </c>
      <c r="B1680" t="s">
        <v>459</v>
      </c>
      <c r="C1680" t="s">
        <v>17</v>
      </c>
      <c r="D1680" t="s">
        <v>146</v>
      </c>
      <c r="E1680">
        <v>1</v>
      </c>
      <c r="F1680">
        <v>19</v>
      </c>
      <c r="G1680">
        <v>4</v>
      </c>
      <c r="H1680">
        <v>24</v>
      </c>
      <c r="I1680">
        <v>28</v>
      </c>
      <c r="J1680">
        <v>2</v>
      </c>
    </row>
    <row r="1681" spans="1:10" ht="15" x14ac:dyDescent="0.25">
      <c r="A1681" t="s">
        <v>316</v>
      </c>
      <c r="B1681" t="s">
        <v>460</v>
      </c>
      <c r="C1681" t="s">
        <v>17</v>
      </c>
      <c r="D1681" t="s">
        <v>146</v>
      </c>
      <c r="E1681">
        <v>1</v>
      </c>
      <c r="F1681">
        <v>14</v>
      </c>
      <c r="G1681"/>
      <c r="H1681">
        <v>3</v>
      </c>
      <c r="I1681">
        <v>2</v>
      </c>
      <c r="J1681">
        <v>3</v>
      </c>
    </row>
    <row r="1682" spans="1:10" ht="15" x14ac:dyDescent="0.25">
      <c r="A1682" t="s">
        <v>316</v>
      </c>
      <c r="B1682" t="s">
        <v>461</v>
      </c>
      <c r="C1682" t="s">
        <v>17</v>
      </c>
      <c r="D1682" t="s">
        <v>146</v>
      </c>
      <c r="E1682"/>
      <c r="F1682">
        <v>11</v>
      </c>
      <c r="G1682">
        <v>2</v>
      </c>
      <c r="H1682">
        <v>13</v>
      </c>
      <c r="I1682">
        <v>12</v>
      </c>
      <c r="J1682">
        <v>4</v>
      </c>
    </row>
    <row r="1683" spans="1:10" ht="15" x14ac:dyDescent="0.25">
      <c r="A1683" t="s">
        <v>316</v>
      </c>
      <c r="B1683" t="s">
        <v>462</v>
      </c>
      <c r="C1683" t="s">
        <v>17</v>
      </c>
      <c r="D1683" t="s">
        <v>146</v>
      </c>
      <c r="E1683">
        <v>1</v>
      </c>
      <c r="F1683">
        <v>8</v>
      </c>
      <c r="G1683">
        <v>2</v>
      </c>
      <c r="H1683">
        <v>11</v>
      </c>
      <c r="I1683">
        <v>16</v>
      </c>
      <c r="J1683">
        <v>5</v>
      </c>
    </row>
    <row r="1684" spans="1:10" ht="15" x14ac:dyDescent="0.25">
      <c r="A1684" t="s">
        <v>316</v>
      </c>
      <c r="B1684" t="s">
        <v>463</v>
      </c>
      <c r="C1684" t="s">
        <v>17</v>
      </c>
      <c r="D1684" t="s">
        <v>146</v>
      </c>
      <c r="E1684"/>
      <c r="F1684">
        <v>1</v>
      </c>
      <c r="G1684"/>
      <c r="H1684">
        <v>1</v>
      </c>
      <c r="I1684"/>
      <c r="J1684">
        <v>6</v>
      </c>
    </row>
    <row r="1685" spans="1:10" ht="15" x14ac:dyDescent="0.25">
      <c r="A1685" t="s">
        <v>316</v>
      </c>
      <c r="B1685" t="s">
        <v>464</v>
      </c>
      <c r="C1685" t="s">
        <v>17</v>
      </c>
      <c r="D1685" t="s">
        <v>146</v>
      </c>
      <c r="E1685"/>
      <c r="F1685"/>
      <c r="G1685"/>
      <c r="H1685"/>
      <c r="I1685"/>
      <c r="J1685">
        <v>7</v>
      </c>
    </row>
    <row r="1686" spans="1:10" ht="15" x14ac:dyDescent="0.25">
      <c r="A1686" t="s">
        <v>316</v>
      </c>
      <c r="B1686" t="s">
        <v>465</v>
      </c>
      <c r="C1686" t="s">
        <v>17</v>
      </c>
      <c r="D1686" t="s">
        <v>146</v>
      </c>
      <c r="E1686"/>
      <c r="F1686"/>
      <c r="G1686"/>
      <c r="H1686"/>
      <c r="I1686"/>
      <c r="J1686">
        <v>8</v>
      </c>
    </row>
    <row r="1687" spans="1:10" ht="15" x14ac:dyDescent="0.25">
      <c r="A1687" t="s">
        <v>316</v>
      </c>
      <c r="B1687" t="s">
        <v>466</v>
      </c>
      <c r="C1687" t="s">
        <v>17</v>
      </c>
      <c r="D1687" t="s">
        <v>146</v>
      </c>
      <c r="E1687"/>
      <c r="F1687">
        <v>2</v>
      </c>
      <c r="G1687"/>
      <c r="H1687">
        <v>2</v>
      </c>
      <c r="I1687">
        <v>1</v>
      </c>
      <c r="J1687">
        <v>9</v>
      </c>
    </row>
    <row r="1688" spans="1:10" ht="15" x14ac:dyDescent="0.25">
      <c r="A1688" t="s">
        <v>316</v>
      </c>
      <c r="B1688" t="s">
        <v>467</v>
      </c>
      <c r="C1688" t="s">
        <v>17</v>
      </c>
      <c r="D1688" t="s">
        <v>146</v>
      </c>
      <c r="E1688"/>
      <c r="F1688"/>
      <c r="G1688"/>
      <c r="H1688"/>
      <c r="I1688"/>
      <c r="J1688">
        <v>10</v>
      </c>
    </row>
    <row r="1689" spans="1:10" ht="15" x14ac:dyDescent="0.25">
      <c r="A1689" t="s">
        <v>316</v>
      </c>
      <c r="B1689" t="s">
        <v>468</v>
      </c>
      <c r="C1689" t="s">
        <v>17</v>
      </c>
      <c r="D1689" t="s">
        <v>146</v>
      </c>
      <c r="E1689">
        <v>1</v>
      </c>
      <c r="F1689">
        <v>16</v>
      </c>
      <c r="G1689">
        <v>4</v>
      </c>
      <c r="H1689">
        <v>21</v>
      </c>
      <c r="I1689">
        <v>25</v>
      </c>
      <c r="J1689">
        <v>11</v>
      </c>
    </row>
    <row r="1690" spans="1:10" ht="15" x14ac:dyDescent="0.25">
      <c r="A1690" t="s">
        <v>316</v>
      </c>
      <c r="B1690" t="s">
        <v>469</v>
      </c>
      <c r="C1690" t="s">
        <v>17</v>
      </c>
      <c r="D1690" t="s">
        <v>146</v>
      </c>
      <c r="E1690"/>
      <c r="F1690"/>
      <c r="G1690"/>
      <c r="H1690"/>
      <c r="I1690">
        <v>1</v>
      </c>
      <c r="J1690">
        <v>12</v>
      </c>
    </row>
    <row r="1691" spans="1:10" ht="15" x14ac:dyDescent="0.25">
      <c r="A1691" t="s">
        <v>316</v>
      </c>
      <c r="B1691" t="s">
        <v>470</v>
      </c>
      <c r="C1691" t="s">
        <v>17</v>
      </c>
      <c r="D1691" t="s">
        <v>146</v>
      </c>
      <c r="E1691"/>
      <c r="F1691"/>
      <c r="G1691">
        <v>1</v>
      </c>
      <c r="H1691">
        <v>1</v>
      </c>
      <c r="I1691">
        <v>2</v>
      </c>
      <c r="J1691">
        <v>13</v>
      </c>
    </row>
    <row r="1692" spans="1:10" ht="15" x14ac:dyDescent="0.25">
      <c r="A1692" t="s">
        <v>316</v>
      </c>
      <c r="B1692" t="s">
        <v>471</v>
      </c>
      <c r="C1692" t="s">
        <v>17</v>
      </c>
      <c r="D1692" t="s">
        <v>146</v>
      </c>
      <c r="E1692"/>
      <c r="F1692">
        <v>1</v>
      </c>
      <c r="G1692"/>
      <c r="H1692">
        <v>1</v>
      </c>
      <c r="I1692">
        <v>2</v>
      </c>
      <c r="J1692">
        <v>14</v>
      </c>
    </row>
    <row r="1693" spans="1:10" ht="15" x14ac:dyDescent="0.25">
      <c r="A1693" t="s">
        <v>316</v>
      </c>
      <c r="B1693" t="s">
        <v>472</v>
      </c>
      <c r="C1693" t="s">
        <v>17</v>
      </c>
      <c r="D1693" t="s">
        <v>146</v>
      </c>
      <c r="E1693"/>
      <c r="F1693"/>
      <c r="G1693"/>
      <c r="H1693"/>
      <c r="I1693"/>
      <c r="J1693">
        <v>15</v>
      </c>
    </row>
    <row r="1694" spans="1:10" ht="15" x14ac:dyDescent="0.25">
      <c r="A1694" t="s">
        <v>316</v>
      </c>
      <c r="B1694" t="s">
        <v>473</v>
      </c>
      <c r="C1694" t="s">
        <v>17</v>
      </c>
      <c r="D1694" t="s">
        <v>146</v>
      </c>
      <c r="E1694"/>
      <c r="F1694">
        <v>18</v>
      </c>
      <c r="G1694">
        <v>4</v>
      </c>
      <c r="H1694">
        <v>22</v>
      </c>
      <c r="I1694">
        <v>26</v>
      </c>
      <c r="J1694">
        <v>16</v>
      </c>
    </row>
    <row r="1695" spans="1:10" ht="15" x14ac:dyDescent="0.25">
      <c r="A1695" t="s">
        <v>316</v>
      </c>
      <c r="B1695" t="s">
        <v>474</v>
      </c>
      <c r="C1695" t="s">
        <v>17</v>
      </c>
      <c r="D1695" t="s">
        <v>146</v>
      </c>
      <c r="E1695">
        <v>1</v>
      </c>
      <c r="F1695">
        <v>9</v>
      </c>
      <c r="G1695">
        <v>2</v>
      </c>
      <c r="H1695">
        <v>12</v>
      </c>
      <c r="I1695">
        <v>11</v>
      </c>
      <c r="J1695">
        <v>17</v>
      </c>
    </row>
    <row r="1696" spans="1:10" ht="15" x14ac:dyDescent="0.25">
      <c r="A1696" t="s">
        <v>316</v>
      </c>
      <c r="B1696" t="s">
        <v>475</v>
      </c>
      <c r="C1696" t="s">
        <v>17</v>
      </c>
      <c r="D1696" t="s">
        <v>146</v>
      </c>
      <c r="E1696"/>
      <c r="F1696"/>
      <c r="G1696">
        <v>1</v>
      </c>
      <c r="H1696">
        <v>1</v>
      </c>
      <c r="I1696">
        <v>3</v>
      </c>
      <c r="J1696">
        <v>18</v>
      </c>
    </row>
    <row r="1697" spans="1:10" ht="15" x14ac:dyDescent="0.25">
      <c r="A1697" t="s">
        <v>316</v>
      </c>
      <c r="B1697" t="s">
        <v>476</v>
      </c>
      <c r="C1697" t="s">
        <v>17</v>
      </c>
      <c r="D1697" t="s">
        <v>146</v>
      </c>
      <c r="E1697"/>
      <c r="F1697">
        <v>1</v>
      </c>
      <c r="G1697"/>
      <c r="H1697">
        <v>1</v>
      </c>
      <c r="I1697"/>
      <c r="J1697">
        <v>19</v>
      </c>
    </row>
    <row r="1698" spans="1:10" ht="15" x14ac:dyDescent="0.25">
      <c r="A1698" t="s">
        <v>316</v>
      </c>
      <c r="B1698" t="s">
        <v>477</v>
      </c>
      <c r="C1698" t="s">
        <v>17</v>
      </c>
      <c r="D1698" t="s">
        <v>146</v>
      </c>
      <c r="E1698"/>
      <c r="F1698">
        <v>1</v>
      </c>
      <c r="G1698">
        <v>1</v>
      </c>
      <c r="H1698">
        <v>2</v>
      </c>
      <c r="I1698">
        <v>3</v>
      </c>
      <c r="J1698">
        <v>20</v>
      </c>
    </row>
    <row r="1699" spans="1:10" ht="15" x14ac:dyDescent="0.25">
      <c r="A1699" t="s">
        <v>316</v>
      </c>
      <c r="B1699" t="s">
        <v>478</v>
      </c>
      <c r="C1699" t="s">
        <v>17</v>
      </c>
      <c r="D1699" t="s">
        <v>146</v>
      </c>
      <c r="E1699"/>
      <c r="F1699">
        <v>5</v>
      </c>
      <c r="G1699"/>
      <c r="H1699">
        <v>5</v>
      </c>
      <c r="I1699">
        <v>6</v>
      </c>
      <c r="J1699">
        <v>21</v>
      </c>
    </row>
    <row r="1700" spans="1:10" ht="15" x14ac:dyDescent="0.25">
      <c r="A1700" t="s">
        <v>316</v>
      </c>
      <c r="B1700" t="s">
        <v>479</v>
      </c>
      <c r="C1700" t="s">
        <v>17</v>
      </c>
      <c r="D1700" t="s">
        <v>146</v>
      </c>
      <c r="E1700"/>
      <c r="F1700">
        <v>2</v>
      </c>
      <c r="G1700"/>
      <c r="H1700">
        <v>2</v>
      </c>
      <c r="I1700">
        <v>2</v>
      </c>
      <c r="J1700">
        <v>22</v>
      </c>
    </row>
    <row r="1701" spans="1:10" ht="15" x14ac:dyDescent="0.25">
      <c r="A1701" t="s">
        <v>316</v>
      </c>
      <c r="B1701" t="s">
        <v>480</v>
      </c>
      <c r="C1701" t="s">
        <v>17</v>
      </c>
      <c r="D1701" t="s">
        <v>146</v>
      </c>
      <c r="E1701"/>
      <c r="F1701"/>
      <c r="G1701"/>
      <c r="H1701"/>
      <c r="I1701"/>
      <c r="J1701">
        <v>23</v>
      </c>
    </row>
    <row r="1702" spans="1:10" ht="15" x14ac:dyDescent="0.25">
      <c r="A1702" t="s">
        <v>316</v>
      </c>
      <c r="B1702" t="s">
        <v>481</v>
      </c>
      <c r="C1702" t="s">
        <v>17</v>
      </c>
      <c r="D1702" t="s">
        <v>146</v>
      </c>
      <c r="E1702">
        <v>1</v>
      </c>
      <c r="F1702">
        <v>5</v>
      </c>
      <c r="G1702">
        <v>1</v>
      </c>
      <c r="H1702">
        <v>7</v>
      </c>
      <c r="I1702">
        <v>4</v>
      </c>
      <c r="J1702">
        <v>24</v>
      </c>
    </row>
    <row r="1703" spans="1:10" ht="15" x14ac:dyDescent="0.25">
      <c r="A1703" t="s">
        <v>316</v>
      </c>
      <c r="B1703" t="s">
        <v>482</v>
      </c>
      <c r="C1703" t="s">
        <v>17</v>
      </c>
      <c r="D1703" t="s">
        <v>146</v>
      </c>
      <c r="E1703">
        <v>1</v>
      </c>
      <c r="F1703">
        <v>6</v>
      </c>
      <c r="G1703">
        <v>1</v>
      </c>
      <c r="H1703">
        <v>8</v>
      </c>
      <c r="I1703">
        <v>11</v>
      </c>
      <c r="J1703">
        <v>25</v>
      </c>
    </row>
    <row r="1704" spans="1:10" ht="15" x14ac:dyDescent="0.25">
      <c r="A1704" t="s">
        <v>316</v>
      </c>
      <c r="B1704" t="s">
        <v>483</v>
      </c>
      <c r="C1704" t="s">
        <v>17</v>
      </c>
      <c r="D1704" t="s">
        <v>146</v>
      </c>
      <c r="E1704"/>
      <c r="F1704">
        <v>3</v>
      </c>
      <c r="G1704">
        <v>2</v>
      </c>
      <c r="H1704">
        <v>5</v>
      </c>
      <c r="I1704">
        <v>3</v>
      </c>
      <c r="J1704">
        <v>26</v>
      </c>
    </row>
    <row r="1705" spans="1:10" ht="15" x14ac:dyDescent="0.25">
      <c r="A1705" t="s">
        <v>316</v>
      </c>
      <c r="B1705" t="s">
        <v>484</v>
      </c>
      <c r="C1705" t="s">
        <v>17</v>
      </c>
      <c r="D1705" t="s">
        <v>146</v>
      </c>
      <c r="E1705"/>
      <c r="F1705"/>
      <c r="G1705"/>
      <c r="H1705"/>
      <c r="I1705"/>
      <c r="J1705">
        <v>27</v>
      </c>
    </row>
    <row r="1706" spans="1:10" ht="15" x14ac:dyDescent="0.25">
      <c r="A1706" t="s">
        <v>316</v>
      </c>
      <c r="B1706" t="s">
        <v>485</v>
      </c>
      <c r="C1706" t="s">
        <v>17</v>
      </c>
      <c r="D1706" t="s">
        <v>146</v>
      </c>
      <c r="E1706"/>
      <c r="F1706"/>
      <c r="G1706"/>
      <c r="H1706"/>
      <c r="I1706"/>
      <c r="J1706">
        <v>28</v>
      </c>
    </row>
    <row r="1707" spans="1:10" ht="15" x14ac:dyDescent="0.25">
      <c r="A1707" t="s">
        <v>316</v>
      </c>
      <c r="B1707" t="s">
        <v>486</v>
      </c>
      <c r="C1707" t="s">
        <v>17</v>
      </c>
      <c r="D1707" t="s">
        <v>146</v>
      </c>
      <c r="E1707"/>
      <c r="F1707">
        <v>2</v>
      </c>
      <c r="G1707"/>
      <c r="H1707">
        <v>2</v>
      </c>
      <c r="I1707">
        <v>1</v>
      </c>
      <c r="J1707">
        <v>29</v>
      </c>
    </row>
    <row r="1708" spans="1:10" ht="15" x14ac:dyDescent="0.25">
      <c r="A1708" t="s">
        <v>316</v>
      </c>
      <c r="B1708" t="s">
        <v>487</v>
      </c>
      <c r="C1708" t="s">
        <v>17</v>
      </c>
      <c r="D1708" t="s">
        <v>146</v>
      </c>
      <c r="E1708"/>
      <c r="F1708"/>
      <c r="G1708"/>
      <c r="H1708"/>
      <c r="I1708"/>
      <c r="J1708">
        <v>30</v>
      </c>
    </row>
    <row r="1709" spans="1:10" ht="15" x14ac:dyDescent="0.25">
      <c r="A1709" t="s">
        <v>316</v>
      </c>
      <c r="B1709" t="s">
        <v>488</v>
      </c>
      <c r="C1709" t="s">
        <v>17</v>
      </c>
      <c r="D1709" t="s">
        <v>146</v>
      </c>
      <c r="E1709"/>
      <c r="F1709"/>
      <c r="G1709"/>
      <c r="H1709"/>
      <c r="I1709"/>
      <c r="J1709">
        <v>31</v>
      </c>
    </row>
    <row r="1710" spans="1:10" ht="15" x14ac:dyDescent="0.25">
      <c r="A1710" t="s">
        <v>316</v>
      </c>
      <c r="B1710" t="s">
        <v>489</v>
      </c>
      <c r="C1710" t="s">
        <v>17</v>
      </c>
      <c r="D1710" t="s">
        <v>146</v>
      </c>
      <c r="E1710"/>
      <c r="F1710">
        <v>2</v>
      </c>
      <c r="G1710"/>
      <c r="H1710">
        <v>2</v>
      </c>
      <c r="I1710">
        <v>3</v>
      </c>
      <c r="J1710">
        <v>32</v>
      </c>
    </row>
    <row r="1711" spans="1:10" ht="15" x14ac:dyDescent="0.25">
      <c r="A1711" t="s">
        <v>316</v>
      </c>
      <c r="B1711" t="s">
        <v>490</v>
      </c>
      <c r="C1711" t="s">
        <v>17</v>
      </c>
      <c r="D1711" t="s">
        <v>146</v>
      </c>
      <c r="E1711"/>
      <c r="F1711"/>
      <c r="G1711"/>
      <c r="H1711"/>
      <c r="I1711"/>
      <c r="J1711">
        <v>33</v>
      </c>
    </row>
    <row r="1712" spans="1:10" ht="15" x14ac:dyDescent="0.25">
      <c r="A1712" t="s">
        <v>316</v>
      </c>
      <c r="B1712" t="s">
        <v>491</v>
      </c>
      <c r="C1712" t="s">
        <v>17</v>
      </c>
      <c r="D1712" t="s">
        <v>146</v>
      </c>
      <c r="E1712"/>
      <c r="F1712">
        <v>0.28599999999999998</v>
      </c>
      <c r="G1712">
        <v>1</v>
      </c>
      <c r="H1712">
        <v>0.33300000000000002</v>
      </c>
      <c r="I1712">
        <v>0.8</v>
      </c>
      <c r="J1712">
        <v>34</v>
      </c>
    </row>
    <row r="1713" spans="1:10" ht="15" x14ac:dyDescent="0.25">
      <c r="A1713" t="s">
        <v>316</v>
      </c>
      <c r="B1713" t="s">
        <v>492</v>
      </c>
      <c r="C1713" t="s">
        <v>17</v>
      </c>
      <c r="D1713" t="s">
        <v>146</v>
      </c>
      <c r="E1713"/>
      <c r="F1713">
        <v>0.75</v>
      </c>
      <c r="G1713"/>
      <c r="H1713">
        <v>0.75</v>
      </c>
      <c r="I1713">
        <v>0.66700000000000004</v>
      </c>
      <c r="J1713">
        <v>35</v>
      </c>
    </row>
    <row r="1714" spans="1:10" ht="15" x14ac:dyDescent="0.25">
      <c r="A1714" t="s">
        <v>316</v>
      </c>
      <c r="B1714" t="s">
        <v>178</v>
      </c>
      <c r="C1714" t="s">
        <v>17</v>
      </c>
      <c r="D1714" t="s">
        <v>146</v>
      </c>
      <c r="E1714"/>
      <c r="F1714">
        <v>12780</v>
      </c>
      <c r="G1714">
        <v>9665</v>
      </c>
      <c r="H1714">
        <v>10448</v>
      </c>
      <c r="I1714">
        <v>7076</v>
      </c>
      <c r="J1714">
        <v>36</v>
      </c>
    </row>
    <row r="1715" spans="1:10" ht="15" x14ac:dyDescent="0.25">
      <c r="A1715" t="s">
        <v>316</v>
      </c>
      <c r="B1715" t="s">
        <v>493</v>
      </c>
      <c r="C1715" t="s">
        <v>17</v>
      </c>
      <c r="D1715" t="s">
        <v>146</v>
      </c>
      <c r="E1715"/>
      <c r="F1715"/>
      <c r="G1715"/>
      <c r="H1715"/>
      <c r="I1715"/>
      <c r="J1715">
        <v>39</v>
      </c>
    </row>
    <row r="1716" spans="1:10" ht="15" x14ac:dyDescent="0.25">
      <c r="A1716" t="s">
        <v>316</v>
      </c>
      <c r="B1716" t="s">
        <v>494</v>
      </c>
      <c r="C1716" t="s">
        <v>17</v>
      </c>
      <c r="D1716" t="s">
        <v>146</v>
      </c>
      <c r="E1716"/>
      <c r="F1716"/>
      <c r="G1716"/>
      <c r="H1716"/>
      <c r="I1716">
        <v>1</v>
      </c>
      <c r="J1716">
        <v>40</v>
      </c>
    </row>
    <row r="1717" spans="1:10" ht="15" x14ac:dyDescent="0.25">
      <c r="A1717" t="s">
        <v>316</v>
      </c>
      <c r="B1717" t="s">
        <v>495</v>
      </c>
      <c r="C1717" t="s">
        <v>17</v>
      </c>
      <c r="D1717" t="s">
        <v>146</v>
      </c>
      <c r="E1717"/>
      <c r="F1717"/>
      <c r="G1717"/>
      <c r="H1717"/>
      <c r="I1717">
        <v>1</v>
      </c>
      <c r="J1717">
        <v>41</v>
      </c>
    </row>
    <row r="1718" spans="1:10" ht="15" x14ac:dyDescent="0.25">
      <c r="A1718" t="s">
        <v>315</v>
      </c>
      <c r="B1718" t="s">
        <v>458</v>
      </c>
      <c r="C1718" t="s">
        <v>17</v>
      </c>
      <c r="D1718" t="s">
        <v>147</v>
      </c>
      <c r="E1718">
        <v>2</v>
      </c>
      <c r="F1718">
        <v>35</v>
      </c>
      <c r="G1718"/>
      <c r="H1718">
        <v>37</v>
      </c>
      <c r="I1718">
        <v>22</v>
      </c>
      <c r="J1718">
        <v>1</v>
      </c>
    </row>
    <row r="1719" spans="1:10" ht="15" x14ac:dyDescent="0.25">
      <c r="A1719" t="s">
        <v>315</v>
      </c>
      <c r="B1719" t="s">
        <v>459</v>
      </c>
      <c r="C1719" t="s">
        <v>17</v>
      </c>
      <c r="D1719" t="s">
        <v>147</v>
      </c>
      <c r="E1719">
        <v>6</v>
      </c>
      <c r="F1719">
        <v>25</v>
      </c>
      <c r="G1719">
        <v>3</v>
      </c>
      <c r="H1719">
        <v>34</v>
      </c>
      <c r="I1719">
        <v>40</v>
      </c>
      <c r="J1719">
        <v>2</v>
      </c>
    </row>
    <row r="1720" spans="1:10" ht="15" x14ac:dyDescent="0.25">
      <c r="A1720" t="s">
        <v>315</v>
      </c>
      <c r="B1720" t="s">
        <v>460</v>
      </c>
      <c r="C1720" t="s">
        <v>17</v>
      </c>
      <c r="D1720" t="s">
        <v>147</v>
      </c>
      <c r="E1720"/>
      <c r="F1720">
        <v>12</v>
      </c>
      <c r="G1720">
        <v>1</v>
      </c>
      <c r="H1720">
        <v>2</v>
      </c>
      <c r="I1720"/>
      <c r="J1720">
        <v>3</v>
      </c>
    </row>
    <row r="1721" spans="1:10" ht="15" x14ac:dyDescent="0.25">
      <c r="A1721" t="s">
        <v>315</v>
      </c>
      <c r="B1721" t="s">
        <v>461</v>
      </c>
      <c r="C1721" t="s">
        <v>17</v>
      </c>
      <c r="D1721" t="s">
        <v>147</v>
      </c>
      <c r="E1721"/>
      <c r="F1721">
        <v>14</v>
      </c>
      <c r="G1721">
        <v>1</v>
      </c>
      <c r="H1721">
        <v>15</v>
      </c>
      <c r="I1721">
        <v>23</v>
      </c>
      <c r="J1721">
        <v>4</v>
      </c>
    </row>
    <row r="1722" spans="1:10" ht="15" x14ac:dyDescent="0.25">
      <c r="A1722" t="s">
        <v>315</v>
      </c>
      <c r="B1722" t="s">
        <v>462</v>
      </c>
      <c r="C1722" t="s">
        <v>17</v>
      </c>
      <c r="D1722" t="s">
        <v>147</v>
      </c>
      <c r="E1722">
        <v>6</v>
      </c>
      <c r="F1722">
        <v>11</v>
      </c>
      <c r="G1722">
        <v>2</v>
      </c>
      <c r="H1722">
        <v>19</v>
      </c>
      <c r="I1722">
        <v>17</v>
      </c>
      <c r="J1722">
        <v>5</v>
      </c>
    </row>
    <row r="1723" spans="1:10" ht="15" x14ac:dyDescent="0.25">
      <c r="A1723" t="s">
        <v>315</v>
      </c>
      <c r="B1723" t="s">
        <v>463</v>
      </c>
      <c r="C1723" t="s">
        <v>17</v>
      </c>
      <c r="D1723" t="s">
        <v>147</v>
      </c>
      <c r="E1723"/>
      <c r="F1723">
        <v>3</v>
      </c>
      <c r="G1723"/>
      <c r="H1723">
        <v>3</v>
      </c>
      <c r="I1723">
        <v>5</v>
      </c>
      <c r="J1723">
        <v>6</v>
      </c>
    </row>
    <row r="1724" spans="1:10" ht="15" x14ac:dyDescent="0.25">
      <c r="A1724" t="s">
        <v>315</v>
      </c>
      <c r="B1724" t="s">
        <v>464</v>
      </c>
      <c r="C1724" t="s">
        <v>17</v>
      </c>
      <c r="D1724" t="s">
        <v>147</v>
      </c>
      <c r="E1724"/>
      <c r="F1724"/>
      <c r="G1724"/>
      <c r="H1724"/>
      <c r="I1724">
        <v>1</v>
      </c>
      <c r="J1724">
        <v>7</v>
      </c>
    </row>
    <row r="1725" spans="1:10" ht="15" x14ac:dyDescent="0.25">
      <c r="A1725" t="s">
        <v>315</v>
      </c>
      <c r="B1725" t="s">
        <v>465</v>
      </c>
      <c r="C1725" t="s">
        <v>17</v>
      </c>
      <c r="D1725" t="s">
        <v>147</v>
      </c>
      <c r="E1725"/>
      <c r="F1725"/>
      <c r="G1725"/>
      <c r="H1725"/>
      <c r="I1725">
        <v>1</v>
      </c>
      <c r="J1725">
        <v>8</v>
      </c>
    </row>
    <row r="1726" spans="1:10" ht="15" x14ac:dyDescent="0.25">
      <c r="A1726" t="s">
        <v>315</v>
      </c>
      <c r="B1726" t="s">
        <v>466</v>
      </c>
      <c r="C1726" t="s">
        <v>17</v>
      </c>
      <c r="D1726" t="s">
        <v>147</v>
      </c>
      <c r="E1726">
        <v>1</v>
      </c>
      <c r="F1726">
        <v>1</v>
      </c>
      <c r="G1726"/>
      <c r="H1726">
        <v>2</v>
      </c>
      <c r="I1726">
        <v>3</v>
      </c>
      <c r="J1726">
        <v>9</v>
      </c>
    </row>
    <row r="1727" spans="1:10" ht="15" x14ac:dyDescent="0.25">
      <c r="A1727" t="s">
        <v>315</v>
      </c>
      <c r="B1727" t="s">
        <v>467</v>
      </c>
      <c r="C1727" t="s">
        <v>17</v>
      </c>
      <c r="D1727" t="s">
        <v>147</v>
      </c>
      <c r="E1727"/>
      <c r="F1727"/>
      <c r="G1727"/>
      <c r="H1727"/>
      <c r="I1727"/>
      <c r="J1727">
        <v>10</v>
      </c>
    </row>
    <row r="1728" spans="1:10" ht="15" x14ac:dyDescent="0.25">
      <c r="A1728" t="s">
        <v>315</v>
      </c>
      <c r="B1728" t="s">
        <v>468</v>
      </c>
      <c r="C1728" t="s">
        <v>17</v>
      </c>
      <c r="D1728" t="s">
        <v>147</v>
      </c>
      <c r="E1728">
        <v>6</v>
      </c>
      <c r="F1728">
        <v>21</v>
      </c>
      <c r="G1728">
        <v>3</v>
      </c>
      <c r="H1728">
        <v>30</v>
      </c>
      <c r="I1728">
        <v>36</v>
      </c>
      <c r="J1728">
        <v>11</v>
      </c>
    </row>
    <row r="1729" spans="1:10" ht="15" x14ac:dyDescent="0.25">
      <c r="A1729" t="s">
        <v>315</v>
      </c>
      <c r="B1729" t="s">
        <v>469</v>
      </c>
      <c r="C1729" t="s">
        <v>17</v>
      </c>
      <c r="D1729" t="s">
        <v>147</v>
      </c>
      <c r="E1729">
        <v>1</v>
      </c>
      <c r="F1729"/>
      <c r="G1729"/>
      <c r="H1729">
        <v>1</v>
      </c>
      <c r="I1729">
        <v>2</v>
      </c>
      <c r="J1729">
        <v>12</v>
      </c>
    </row>
    <row r="1730" spans="1:10" ht="15" x14ac:dyDescent="0.25">
      <c r="A1730" t="s">
        <v>315</v>
      </c>
      <c r="B1730" t="s">
        <v>470</v>
      </c>
      <c r="C1730" t="s">
        <v>17</v>
      </c>
      <c r="D1730" t="s">
        <v>147</v>
      </c>
      <c r="E1730"/>
      <c r="F1730"/>
      <c r="G1730">
        <v>1</v>
      </c>
      <c r="H1730">
        <v>1</v>
      </c>
      <c r="I1730">
        <v>2</v>
      </c>
      <c r="J1730">
        <v>13</v>
      </c>
    </row>
    <row r="1731" spans="1:10" ht="15" x14ac:dyDescent="0.25">
      <c r="A1731" t="s">
        <v>315</v>
      </c>
      <c r="B1731" t="s">
        <v>471</v>
      </c>
      <c r="C1731" t="s">
        <v>17</v>
      </c>
      <c r="D1731" t="s">
        <v>147</v>
      </c>
      <c r="E1731">
        <v>3</v>
      </c>
      <c r="F1731">
        <v>2</v>
      </c>
      <c r="G1731">
        <v>1</v>
      </c>
      <c r="H1731">
        <v>6</v>
      </c>
      <c r="I1731">
        <v>9</v>
      </c>
      <c r="J1731">
        <v>14</v>
      </c>
    </row>
    <row r="1732" spans="1:10" ht="15" x14ac:dyDescent="0.25">
      <c r="A1732" t="s">
        <v>315</v>
      </c>
      <c r="B1732" t="s">
        <v>472</v>
      </c>
      <c r="C1732" t="s">
        <v>17</v>
      </c>
      <c r="D1732" t="s">
        <v>147</v>
      </c>
      <c r="E1732"/>
      <c r="F1732"/>
      <c r="G1732"/>
      <c r="H1732"/>
      <c r="I1732"/>
      <c r="J1732">
        <v>15</v>
      </c>
    </row>
    <row r="1733" spans="1:10" ht="15" x14ac:dyDescent="0.25">
      <c r="A1733" t="s">
        <v>315</v>
      </c>
      <c r="B1733" t="s">
        <v>473</v>
      </c>
      <c r="C1733" t="s">
        <v>17</v>
      </c>
      <c r="D1733" t="s">
        <v>147</v>
      </c>
      <c r="E1733">
        <v>6</v>
      </c>
      <c r="F1733">
        <v>21</v>
      </c>
      <c r="G1733">
        <v>3</v>
      </c>
      <c r="H1733">
        <v>30</v>
      </c>
      <c r="I1733">
        <v>32</v>
      </c>
      <c r="J1733">
        <v>16</v>
      </c>
    </row>
    <row r="1734" spans="1:10" ht="15" x14ac:dyDescent="0.25">
      <c r="A1734" t="s">
        <v>315</v>
      </c>
      <c r="B1734" t="s">
        <v>474</v>
      </c>
      <c r="C1734" t="s">
        <v>17</v>
      </c>
      <c r="D1734" t="s">
        <v>147</v>
      </c>
      <c r="E1734">
        <v>4</v>
      </c>
      <c r="F1734">
        <v>8</v>
      </c>
      <c r="G1734"/>
      <c r="H1734">
        <v>12</v>
      </c>
      <c r="I1734">
        <v>13</v>
      </c>
      <c r="J1734">
        <v>17</v>
      </c>
    </row>
    <row r="1735" spans="1:10" ht="15" x14ac:dyDescent="0.25">
      <c r="A1735" t="s">
        <v>315</v>
      </c>
      <c r="B1735" t="s">
        <v>475</v>
      </c>
      <c r="C1735" t="s">
        <v>17</v>
      </c>
      <c r="D1735" t="s">
        <v>147</v>
      </c>
      <c r="E1735"/>
      <c r="F1735">
        <v>1</v>
      </c>
      <c r="G1735"/>
      <c r="H1735">
        <v>1</v>
      </c>
      <c r="I1735">
        <v>7</v>
      </c>
      <c r="J1735">
        <v>18</v>
      </c>
    </row>
    <row r="1736" spans="1:10" ht="15" x14ac:dyDescent="0.25">
      <c r="A1736" t="s">
        <v>315</v>
      </c>
      <c r="B1736" t="s">
        <v>476</v>
      </c>
      <c r="C1736" t="s">
        <v>17</v>
      </c>
      <c r="D1736" t="s">
        <v>147</v>
      </c>
      <c r="E1736"/>
      <c r="F1736">
        <v>3</v>
      </c>
      <c r="G1736">
        <v>1</v>
      </c>
      <c r="H1736">
        <v>4</v>
      </c>
      <c r="I1736">
        <v>4</v>
      </c>
      <c r="J1736">
        <v>19</v>
      </c>
    </row>
    <row r="1737" spans="1:10" ht="15" x14ac:dyDescent="0.25">
      <c r="A1737" t="s">
        <v>315</v>
      </c>
      <c r="B1737" t="s">
        <v>477</v>
      </c>
      <c r="C1737" t="s">
        <v>17</v>
      </c>
      <c r="D1737" t="s">
        <v>147</v>
      </c>
      <c r="E1737"/>
      <c r="F1737">
        <v>2</v>
      </c>
      <c r="G1737">
        <v>1</v>
      </c>
      <c r="H1737">
        <v>3</v>
      </c>
      <c r="I1737">
        <v>3</v>
      </c>
      <c r="J1737">
        <v>20</v>
      </c>
    </row>
    <row r="1738" spans="1:10" ht="15" x14ac:dyDescent="0.25">
      <c r="A1738" t="s">
        <v>315</v>
      </c>
      <c r="B1738" t="s">
        <v>478</v>
      </c>
      <c r="C1738" t="s">
        <v>17</v>
      </c>
      <c r="D1738" t="s">
        <v>147</v>
      </c>
      <c r="E1738"/>
      <c r="F1738">
        <v>3</v>
      </c>
      <c r="G1738">
        <v>1</v>
      </c>
      <c r="H1738">
        <v>4</v>
      </c>
      <c r="I1738">
        <v>4</v>
      </c>
      <c r="J1738">
        <v>21</v>
      </c>
    </row>
    <row r="1739" spans="1:10" ht="15" x14ac:dyDescent="0.25">
      <c r="A1739" t="s">
        <v>315</v>
      </c>
      <c r="B1739" t="s">
        <v>479</v>
      </c>
      <c r="C1739" t="s">
        <v>17</v>
      </c>
      <c r="D1739" t="s">
        <v>147</v>
      </c>
      <c r="E1739"/>
      <c r="F1739">
        <v>3</v>
      </c>
      <c r="G1739"/>
      <c r="H1739">
        <v>3</v>
      </c>
      <c r="I1739">
        <v>1</v>
      </c>
      <c r="J1739">
        <v>22</v>
      </c>
    </row>
    <row r="1740" spans="1:10" ht="15" x14ac:dyDescent="0.25">
      <c r="A1740" t="s">
        <v>315</v>
      </c>
      <c r="B1740" t="s">
        <v>480</v>
      </c>
      <c r="C1740" t="s">
        <v>17</v>
      </c>
      <c r="D1740" t="s">
        <v>147</v>
      </c>
      <c r="E1740"/>
      <c r="F1740"/>
      <c r="G1740"/>
      <c r="H1740"/>
      <c r="I1740"/>
      <c r="J1740">
        <v>23</v>
      </c>
    </row>
    <row r="1741" spans="1:10" ht="15" x14ac:dyDescent="0.25">
      <c r="A1741" t="s">
        <v>315</v>
      </c>
      <c r="B1741" t="s">
        <v>481</v>
      </c>
      <c r="C1741" t="s">
        <v>17</v>
      </c>
      <c r="D1741" t="s">
        <v>147</v>
      </c>
      <c r="E1741">
        <v>6</v>
      </c>
      <c r="F1741">
        <v>3</v>
      </c>
      <c r="G1741">
        <v>3</v>
      </c>
      <c r="H1741">
        <v>12</v>
      </c>
      <c r="I1741">
        <v>16</v>
      </c>
      <c r="J1741">
        <v>24</v>
      </c>
    </row>
    <row r="1742" spans="1:10" ht="15" x14ac:dyDescent="0.25">
      <c r="A1742" t="s">
        <v>315</v>
      </c>
      <c r="B1742" t="s">
        <v>482</v>
      </c>
      <c r="C1742" t="s">
        <v>17</v>
      </c>
      <c r="D1742" t="s">
        <v>147</v>
      </c>
      <c r="E1742"/>
      <c r="F1742">
        <v>12</v>
      </c>
      <c r="G1742"/>
      <c r="H1742">
        <v>12</v>
      </c>
      <c r="I1742">
        <v>10</v>
      </c>
      <c r="J1742">
        <v>25</v>
      </c>
    </row>
    <row r="1743" spans="1:10" ht="15" x14ac:dyDescent="0.25">
      <c r="A1743" t="s">
        <v>315</v>
      </c>
      <c r="B1743" t="s">
        <v>483</v>
      </c>
      <c r="C1743" t="s">
        <v>17</v>
      </c>
      <c r="D1743" t="s">
        <v>147</v>
      </c>
      <c r="E1743">
        <v>5</v>
      </c>
      <c r="F1743">
        <v>5</v>
      </c>
      <c r="G1743"/>
      <c r="H1743">
        <v>10</v>
      </c>
      <c r="I1743">
        <v>5</v>
      </c>
      <c r="J1743">
        <v>26</v>
      </c>
    </row>
    <row r="1744" spans="1:10" ht="15" x14ac:dyDescent="0.25">
      <c r="A1744" t="s">
        <v>315</v>
      </c>
      <c r="B1744" t="s">
        <v>484</v>
      </c>
      <c r="C1744" t="s">
        <v>17</v>
      </c>
      <c r="D1744" t="s">
        <v>147</v>
      </c>
      <c r="E1744"/>
      <c r="F1744"/>
      <c r="G1744"/>
      <c r="H1744"/>
      <c r="I1744"/>
      <c r="J1744">
        <v>27</v>
      </c>
    </row>
    <row r="1745" spans="1:10" ht="15" x14ac:dyDescent="0.25">
      <c r="A1745" t="s">
        <v>315</v>
      </c>
      <c r="B1745" t="s">
        <v>485</v>
      </c>
      <c r="C1745" t="s">
        <v>17</v>
      </c>
      <c r="D1745" t="s">
        <v>147</v>
      </c>
      <c r="E1745"/>
      <c r="F1745"/>
      <c r="G1745"/>
      <c r="H1745"/>
      <c r="I1745"/>
      <c r="J1745">
        <v>28</v>
      </c>
    </row>
    <row r="1746" spans="1:10" ht="15" x14ac:dyDescent="0.25">
      <c r="A1746" t="s">
        <v>315</v>
      </c>
      <c r="B1746" t="s">
        <v>486</v>
      </c>
      <c r="C1746" t="s">
        <v>17</v>
      </c>
      <c r="D1746" t="s">
        <v>147</v>
      </c>
      <c r="E1746"/>
      <c r="F1746">
        <v>2</v>
      </c>
      <c r="G1746"/>
      <c r="H1746">
        <v>2</v>
      </c>
      <c r="I1746">
        <v>1</v>
      </c>
      <c r="J1746">
        <v>29</v>
      </c>
    </row>
    <row r="1747" spans="1:10" ht="15" x14ac:dyDescent="0.25">
      <c r="A1747" t="s">
        <v>315</v>
      </c>
      <c r="B1747" t="s">
        <v>487</v>
      </c>
      <c r="C1747" t="s">
        <v>17</v>
      </c>
      <c r="D1747" t="s">
        <v>147</v>
      </c>
      <c r="E1747"/>
      <c r="F1747"/>
      <c r="G1747"/>
      <c r="H1747"/>
      <c r="I1747"/>
      <c r="J1747">
        <v>30</v>
      </c>
    </row>
    <row r="1748" spans="1:10" ht="15" x14ac:dyDescent="0.25">
      <c r="A1748" t="s">
        <v>315</v>
      </c>
      <c r="B1748" t="s">
        <v>488</v>
      </c>
      <c r="C1748" t="s">
        <v>17</v>
      </c>
      <c r="D1748" t="s">
        <v>147</v>
      </c>
      <c r="E1748"/>
      <c r="F1748"/>
      <c r="G1748"/>
      <c r="H1748"/>
      <c r="I1748"/>
      <c r="J1748">
        <v>31</v>
      </c>
    </row>
    <row r="1749" spans="1:10" ht="15" x14ac:dyDescent="0.25">
      <c r="A1749" t="s">
        <v>315</v>
      </c>
      <c r="B1749" t="s">
        <v>489</v>
      </c>
      <c r="C1749" t="s">
        <v>17</v>
      </c>
      <c r="D1749" t="s">
        <v>147</v>
      </c>
      <c r="E1749"/>
      <c r="F1749">
        <v>2</v>
      </c>
      <c r="G1749"/>
      <c r="H1749">
        <v>2</v>
      </c>
      <c r="I1749">
        <v>2</v>
      </c>
      <c r="J1749">
        <v>32</v>
      </c>
    </row>
    <row r="1750" spans="1:10" ht="15" x14ac:dyDescent="0.25">
      <c r="A1750" t="s">
        <v>315</v>
      </c>
      <c r="B1750" t="s">
        <v>490</v>
      </c>
      <c r="C1750" t="s">
        <v>17</v>
      </c>
      <c r="D1750" t="s">
        <v>147</v>
      </c>
      <c r="E1750">
        <v>2</v>
      </c>
      <c r="F1750"/>
      <c r="G1750"/>
      <c r="H1750">
        <v>2</v>
      </c>
      <c r="I1750">
        <v>1</v>
      </c>
      <c r="J1750">
        <v>33</v>
      </c>
    </row>
    <row r="1751" spans="1:10" ht="15" x14ac:dyDescent="0.25">
      <c r="A1751" t="s">
        <v>315</v>
      </c>
      <c r="B1751" t="s">
        <v>491</v>
      </c>
      <c r="C1751" t="s">
        <v>17</v>
      </c>
      <c r="D1751" t="s">
        <v>147</v>
      </c>
      <c r="E1751"/>
      <c r="F1751">
        <v>0.61499999999999999</v>
      </c>
      <c r="G1751"/>
      <c r="H1751">
        <v>0.61499999999999999</v>
      </c>
      <c r="I1751">
        <v>0.64300000000000002</v>
      </c>
      <c r="J1751">
        <v>34</v>
      </c>
    </row>
    <row r="1752" spans="1:10" ht="15" x14ac:dyDescent="0.25">
      <c r="A1752" t="s">
        <v>315</v>
      </c>
      <c r="B1752" t="s">
        <v>492</v>
      </c>
      <c r="C1752" t="s">
        <v>17</v>
      </c>
      <c r="D1752" t="s">
        <v>147</v>
      </c>
      <c r="E1752"/>
      <c r="F1752">
        <v>0.42899999999999999</v>
      </c>
      <c r="G1752">
        <v>0.66700000000000004</v>
      </c>
      <c r="H1752">
        <v>0.53800000000000003</v>
      </c>
      <c r="I1752">
        <v>0.85699999999999998</v>
      </c>
      <c r="J1752">
        <v>35</v>
      </c>
    </row>
    <row r="1753" spans="1:10" ht="15" x14ac:dyDescent="0.25">
      <c r="A1753" t="s">
        <v>315</v>
      </c>
      <c r="B1753" t="s">
        <v>178</v>
      </c>
      <c r="C1753" t="s">
        <v>17</v>
      </c>
      <c r="D1753" t="s">
        <v>147</v>
      </c>
      <c r="E1753"/>
      <c r="F1753">
        <v>4911</v>
      </c>
      <c r="G1753"/>
      <c r="H1753">
        <v>4911</v>
      </c>
      <c r="I1753">
        <v>7121</v>
      </c>
      <c r="J1753">
        <v>36</v>
      </c>
    </row>
    <row r="1754" spans="1:10" ht="15" x14ac:dyDescent="0.25">
      <c r="A1754" t="s">
        <v>315</v>
      </c>
      <c r="B1754" t="s">
        <v>493</v>
      </c>
      <c r="C1754" t="s">
        <v>17</v>
      </c>
      <c r="D1754" t="s">
        <v>147</v>
      </c>
      <c r="E1754"/>
      <c r="F1754"/>
      <c r="G1754"/>
      <c r="H1754"/>
      <c r="I1754"/>
      <c r="J1754">
        <v>39</v>
      </c>
    </row>
    <row r="1755" spans="1:10" ht="15" x14ac:dyDescent="0.25">
      <c r="A1755" t="s">
        <v>315</v>
      </c>
      <c r="B1755" t="s">
        <v>494</v>
      </c>
      <c r="C1755" t="s">
        <v>17</v>
      </c>
      <c r="D1755" t="s">
        <v>147</v>
      </c>
      <c r="E1755"/>
      <c r="F1755"/>
      <c r="G1755"/>
      <c r="H1755"/>
      <c r="I1755">
        <v>1</v>
      </c>
      <c r="J1755">
        <v>40</v>
      </c>
    </row>
    <row r="1756" spans="1:10" ht="15" x14ac:dyDescent="0.25">
      <c r="A1756" t="s">
        <v>315</v>
      </c>
      <c r="B1756" t="s">
        <v>495</v>
      </c>
      <c r="C1756" t="s">
        <v>17</v>
      </c>
      <c r="D1756" t="s">
        <v>147</v>
      </c>
      <c r="E1756"/>
      <c r="F1756"/>
      <c r="G1756"/>
      <c r="H1756"/>
      <c r="I1756">
        <v>1</v>
      </c>
      <c r="J1756">
        <v>41</v>
      </c>
    </row>
    <row r="1757" spans="1:10" ht="15" x14ac:dyDescent="0.25">
      <c r="A1757" t="s">
        <v>321</v>
      </c>
      <c r="B1757" t="s">
        <v>458</v>
      </c>
      <c r="C1757" t="s">
        <v>18</v>
      </c>
      <c r="D1757" t="s">
        <v>148</v>
      </c>
      <c r="E1757">
        <v>1</v>
      </c>
      <c r="F1757">
        <v>65</v>
      </c>
      <c r="G1757">
        <v>1</v>
      </c>
      <c r="H1757">
        <v>67</v>
      </c>
      <c r="I1757">
        <v>150</v>
      </c>
      <c r="J1757">
        <v>1</v>
      </c>
    </row>
    <row r="1758" spans="1:10" ht="15" x14ac:dyDescent="0.25">
      <c r="A1758" t="s">
        <v>321</v>
      </c>
      <c r="B1758" t="s">
        <v>459</v>
      </c>
      <c r="C1758" t="s">
        <v>18</v>
      </c>
      <c r="D1758" t="s">
        <v>148</v>
      </c>
      <c r="E1758">
        <v>19</v>
      </c>
      <c r="F1758">
        <v>97</v>
      </c>
      <c r="G1758">
        <v>6</v>
      </c>
      <c r="H1758">
        <v>122</v>
      </c>
      <c r="I1758">
        <v>111</v>
      </c>
      <c r="J1758">
        <v>2</v>
      </c>
    </row>
    <row r="1759" spans="1:10" ht="15" x14ac:dyDescent="0.25">
      <c r="A1759" t="s">
        <v>321</v>
      </c>
      <c r="B1759" t="s">
        <v>460</v>
      </c>
      <c r="C1759" t="s">
        <v>18</v>
      </c>
      <c r="D1759" t="s">
        <v>148</v>
      </c>
      <c r="E1759">
        <v>13</v>
      </c>
      <c r="F1759">
        <v>43</v>
      </c>
      <c r="G1759"/>
      <c r="H1759"/>
      <c r="I1759"/>
      <c r="J1759">
        <v>3</v>
      </c>
    </row>
    <row r="1760" spans="1:10" ht="15" x14ac:dyDescent="0.25">
      <c r="A1760" t="s">
        <v>321</v>
      </c>
      <c r="B1760" t="s">
        <v>461</v>
      </c>
      <c r="C1760" t="s">
        <v>18</v>
      </c>
      <c r="D1760" t="s">
        <v>148</v>
      </c>
      <c r="E1760">
        <v>10</v>
      </c>
      <c r="F1760">
        <v>54</v>
      </c>
      <c r="G1760">
        <v>3</v>
      </c>
      <c r="H1760">
        <v>67</v>
      </c>
      <c r="I1760">
        <v>55</v>
      </c>
      <c r="J1760">
        <v>4</v>
      </c>
    </row>
    <row r="1761" spans="1:10" ht="15" x14ac:dyDescent="0.25">
      <c r="A1761" t="s">
        <v>321</v>
      </c>
      <c r="B1761" t="s">
        <v>462</v>
      </c>
      <c r="C1761" t="s">
        <v>18</v>
      </c>
      <c r="D1761" t="s">
        <v>148</v>
      </c>
      <c r="E1761">
        <v>8</v>
      </c>
      <c r="F1761">
        <v>42</v>
      </c>
      <c r="G1761">
        <v>3</v>
      </c>
      <c r="H1761">
        <v>53</v>
      </c>
      <c r="I1761">
        <v>53</v>
      </c>
      <c r="J1761">
        <v>5</v>
      </c>
    </row>
    <row r="1762" spans="1:10" ht="15" x14ac:dyDescent="0.25">
      <c r="A1762" t="s">
        <v>321</v>
      </c>
      <c r="B1762" t="s">
        <v>463</v>
      </c>
      <c r="C1762" t="s">
        <v>18</v>
      </c>
      <c r="D1762" t="s">
        <v>148</v>
      </c>
      <c r="E1762">
        <v>4</v>
      </c>
      <c r="F1762">
        <v>5</v>
      </c>
      <c r="G1762"/>
      <c r="H1762">
        <v>9</v>
      </c>
      <c r="I1762">
        <v>10</v>
      </c>
      <c r="J1762">
        <v>6</v>
      </c>
    </row>
    <row r="1763" spans="1:10" ht="15" x14ac:dyDescent="0.25">
      <c r="A1763" t="s">
        <v>321</v>
      </c>
      <c r="B1763" t="s">
        <v>464</v>
      </c>
      <c r="C1763" t="s">
        <v>18</v>
      </c>
      <c r="D1763" t="s">
        <v>148</v>
      </c>
      <c r="E1763">
        <v>1</v>
      </c>
      <c r="F1763">
        <v>1</v>
      </c>
      <c r="G1763"/>
      <c r="H1763">
        <v>2</v>
      </c>
      <c r="I1763"/>
      <c r="J1763">
        <v>7</v>
      </c>
    </row>
    <row r="1764" spans="1:10" ht="15" x14ac:dyDescent="0.25">
      <c r="A1764" t="s">
        <v>321</v>
      </c>
      <c r="B1764" t="s">
        <v>465</v>
      </c>
      <c r="C1764" t="s">
        <v>18</v>
      </c>
      <c r="D1764" t="s">
        <v>148</v>
      </c>
      <c r="E1764"/>
      <c r="F1764"/>
      <c r="G1764"/>
      <c r="H1764"/>
      <c r="I1764"/>
      <c r="J1764">
        <v>8</v>
      </c>
    </row>
    <row r="1765" spans="1:10" ht="15" x14ac:dyDescent="0.25">
      <c r="A1765" t="s">
        <v>321</v>
      </c>
      <c r="B1765" t="s">
        <v>466</v>
      </c>
      <c r="C1765" t="s">
        <v>18</v>
      </c>
      <c r="D1765" t="s">
        <v>148</v>
      </c>
      <c r="E1765">
        <v>2</v>
      </c>
      <c r="F1765">
        <v>8</v>
      </c>
      <c r="G1765">
        <v>3</v>
      </c>
      <c r="H1765">
        <v>13</v>
      </c>
      <c r="I1765">
        <v>10</v>
      </c>
      <c r="J1765">
        <v>9</v>
      </c>
    </row>
    <row r="1766" spans="1:10" ht="15" x14ac:dyDescent="0.25">
      <c r="A1766" t="s">
        <v>321</v>
      </c>
      <c r="B1766" t="s">
        <v>467</v>
      </c>
      <c r="C1766" t="s">
        <v>18</v>
      </c>
      <c r="D1766" t="s">
        <v>148</v>
      </c>
      <c r="E1766">
        <v>1</v>
      </c>
      <c r="F1766">
        <v>1</v>
      </c>
      <c r="G1766"/>
      <c r="H1766">
        <v>2</v>
      </c>
      <c r="I1766">
        <v>1</v>
      </c>
      <c r="J1766">
        <v>10</v>
      </c>
    </row>
    <row r="1767" spans="1:10" ht="15" x14ac:dyDescent="0.25">
      <c r="A1767" t="s">
        <v>321</v>
      </c>
      <c r="B1767" t="s">
        <v>468</v>
      </c>
      <c r="C1767" t="s">
        <v>18</v>
      </c>
      <c r="D1767" t="s">
        <v>148</v>
      </c>
      <c r="E1767">
        <v>14</v>
      </c>
      <c r="F1767">
        <v>80</v>
      </c>
      <c r="G1767">
        <v>3</v>
      </c>
      <c r="H1767">
        <v>97</v>
      </c>
      <c r="I1767">
        <v>90</v>
      </c>
      <c r="J1767">
        <v>11</v>
      </c>
    </row>
    <row r="1768" spans="1:10" ht="15" x14ac:dyDescent="0.25">
      <c r="A1768" t="s">
        <v>321</v>
      </c>
      <c r="B1768" t="s">
        <v>469</v>
      </c>
      <c r="C1768" t="s">
        <v>18</v>
      </c>
      <c r="D1768" t="s">
        <v>148</v>
      </c>
      <c r="E1768">
        <v>1</v>
      </c>
      <c r="F1768">
        <v>1</v>
      </c>
      <c r="G1768"/>
      <c r="H1768">
        <v>2</v>
      </c>
      <c r="I1768">
        <v>1</v>
      </c>
      <c r="J1768">
        <v>12</v>
      </c>
    </row>
    <row r="1769" spans="1:10" ht="15" x14ac:dyDescent="0.25">
      <c r="A1769" t="s">
        <v>321</v>
      </c>
      <c r="B1769" t="s">
        <v>470</v>
      </c>
      <c r="C1769" t="s">
        <v>18</v>
      </c>
      <c r="D1769" t="s">
        <v>148</v>
      </c>
      <c r="E1769"/>
      <c r="F1769">
        <v>10</v>
      </c>
      <c r="G1769"/>
      <c r="H1769">
        <v>10</v>
      </c>
      <c r="I1769">
        <v>9</v>
      </c>
      <c r="J1769">
        <v>13</v>
      </c>
    </row>
    <row r="1770" spans="1:10" ht="15" x14ac:dyDescent="0.25">
      <c r="A1770" t="s">
        <v>321</v>
      </c>
      <c r="B1770" t="s">
        <v>471</v>
      </c>
      <c r="C1770" t="s">
        <v>18</v>
      </c>
      <c r="D1770" t="s">
        <v>148</v>
      </c>
      <c r="E1770">
        <v>7</v>
      </c>
      <c r="F1770">
        <v>7</v>
      </c>
      <c r="G1770"/>
      <c r="H1770">
        <v>14</v>
      </c>
      <c r="I1770">
        <v>9</v>
      </c>
      <c r="J1770">
        <v>14</v>
      </c>
    </row>
    <row r="1771" spans="1:10" ht="15" x14ac:dyDescent="0.25">
      <c r="A1771" t="s">
        <v>321</v>
      </c>
      <c r="B1771" t="s">
        <v>472</v>
      </c>
      <c r="C1771" t="s">
        <v>18</v>
      </c>
      <c r="D1771" t="s">
        <v>148</v>
      </c>
      <c r="E1771"/>
      <c r="F1771"/>
      <c r="G1771"/>
      <c r="H1771"/>
      <c r="I1771"/>
      <c r="J1771">
        <v>15</v>
      </c>
    </row>
    <row r="1772" spans="1:10" ht="15" x14ac:dyDescent="0.25">
      <c r="A1772" t="s">
        <v>321</v>
      </c>
      <c r="B1772" t="s">
        <v>473</v>
      </c>
      <c r="C1772" t="s">
        <v>18</v>
      </c>
      <c r="D1772" t="s">
        <v>148</v>
      </c>
      <c r="E1772">
        <v>14</v>
      </c>
      <c r="F1772">
        <v>84</v>
      </c>
      <c r="G1772">
        <v>6</v>
      </c>
      <c r="H1772">
        <v>104</v>
      </c>
      <c r="I1772">
        <v>95</v>
      </c>
      <c r="J1772">
        <v>16</v>
      </c>
    </row>
    <row r="1773" spans="1:10" ht="15" x14ac:dyDescent="0.25">
      <c r="A1773" t="s">
        <v>321</v>
      </c>
      <c r="B1773" t="s">
        <v>474</v>
      </c>
      <c r="C1773" t="s">
        <v>18</v>
      </c>
      <c r="D1773" t="s">
        <v>148</v>
      </c>
      <c r="E1773">
        <v>12</v>
      </c>
      <c r="F1773">
        <v>51</v>
      </c>
      <c r="G1773">
        <v>4</v>
      </c>
      <c r="H1773">
        <v>67</v>
      </c>
      <c r="I1773">
        <v>73</v>
      </c>
      <c r="J1773">
        <v>17</v>
      </c>
    </row>
    <row r="1774" spans="1:10" ht="15" x14ac:dyDescent="0.25">
      <c r="A1774" t="s">
        <v>321</v>
      </c>
      <c r="B1774" t="s">
        <v>475</v>
      </c>
      <c r="C1774" t="s">
        <v>18</v>
      </c>
      <c r="D1774" t="s">
        <v>148</v>
      </c>
      <c r="E1774">
        <v>1</v>
      </c>
      <c r="F1774">
        <v>7</v>
      </c>
      <c r="G1774">
        <v>1</v>
      </c>
      <c r="H1774">
        <v>9</v>
      </c>
      <c r="I1774">
        <v>6</v>
      </c>
      <c r="J1774">
        <v>18</v>
      </c>
    </row>
    <row r="1775" spans="1:10" ht="15" x14ac:dyDescent="0.25">
      <c r="A1775" t="s">
        <v>321</v>
      </c>
      <c r="B1775" t="s">
        <v>476</v>
      </c>
      <c r="C1775" t="s">
        <v>18</v>
      </c>
      <c r="D1775" t="s">
        <v>148</v>
      </c>
      <c r="E1775">
        <v>2</v>
      </c>
      <c r="F1775">
        <v>9</v>
      </c>
      <c r="G1775">
        <v>1</v>
      </c>
      <c r="H1775">
        <v>12</v>
      </c>
      <c r="I1775">
        <v>6</v>
      </c>
      <c r="J1775">
        <v>19</v>
      </c>
    </row>
    <row r="1776" spans="1:10" ht="15" x14ac:dyDescent="0.25">
      <c r="A1776" t="s">
        <v>321</v>
      </c>
      <c r="B1776" t="s">
        <v>477</v>
      </c>
      <c r="C1776" t="s">
        <v>18</v>
      </c>
      <c r="D1776" t="s">
        <v>148</v>
      </c>
      <c r="E1776"/>
      <c r="F1776">
        <v>3</v>
      </c>
      <c r="G1776"/>
      <c r="H1776">
        <v>3</v>
      </c>
      <c r="I1776">
        <v>2</v>
      </c>
      <c r="J1776">
        <v>20</v>
      </c>
    </row>
    <row r="1777" spans="1:10" ht="15" x14ac:dyDescent="0.25">
      <c r="A1777" t="s">
        <v>321</v>
      </c>
      <c r="B1777" t="s">
        <v>478</v>
      </c>
      <c r="C1777" t="s">
        <v>18</v>
      </c>
      <c r="D1777" t="s">
        <v>148</v>
      </c>
      <c r="E1777">
        <v>1</v>
      </c>
      <c r="F1777">
        <v>15</v>
      </c>
      <c r="G1777"/>
      <c r="H1777">
        <v>16</v>
      </c>
      <c r="I1777">
        <v>7</v>
      </c>
      <c r="J1777">
        <v>21</v>
      </c>
    </row>
    <row r="1778" spans="1:10" ht="15" x14ac:dyDescent="0.25">
      <c r="A1778" t="s">
        <v>321</v>
      </c>
      <c r="B1778" t="s">
        <v>479</v>
      </c>
      <c r="C1778" t="s">
        <v>18</v>
      </c>
      <c r="D1778" t="s">
        <v>148</v>
      </c>
      <c r="E1778">
        <v>1</v>
      </c>
      <c r="F1778">
        <v>4</v>
      </c>
      <c r="G1778"/>
      <c r="H1778">
        <v>5</v>
      </c>
      <c r="I1778">
        <v>4</v>
      </c>
      <c r="J1778">
        <v>22</v>
      </c>
    </row>
    <row r="1779" spans="1:10" ht="15" x14ac:dyDescent="0.25">
      <c r="A1779" t="s">
        <v>321</v>
      </c>
      <c r="B1779" t="s">
        <v>480</v>
      </c>
      <c r="C1779" t="s">
        <v>18</v>
      </c>
      <c r="D1779" t="s">
        <v>148</v>
      </c>
      <c r="E1779">
        <v>1</v>
      </c>
      <c r="F1779">
        <v>1</v>
      </c>
      <c r="G1779"/>
      <c r="H1779">
        <v>2</v>
      </c>
      <c r="I1779">
        <v>1</v>
      </c>
      <c r="J1779">
        <v>23</v>
      </c>
    </row>
    <row r="1780" spans="1:10" ht="15" x14ac:dyDescent="0.25">
      <c r="A1780" t="s">
        <v>321</v>
      </c>
      <c r="B1780" t="s">
        <v>481</v>
      </c>
      <c r="C1780" t="s">
        <v>18</v>
      </c>
      <c r="D1780" t="s">
        <v>148</v>
      </c>
      <c r="E1780">
        <v>15</v>
      </c>
      <c r="F1780">
        <v>23</v>
      </c>
      <c r="G1780">
        <v>3</v>
      </c>
      <c r="H1780">
        <v>41</v>
      </c>
      <c r="I1780">
        <v>30</v>
      </c>
      <c r="J1780">
        <v>24</v>
      </c>
    </row>
    <row r="1781" spans="1:10" ht="15" x14ac:dyDescent="0.25">
      <c r="A1781" t="s">
        <v>321</v>
      </c>
      <c r="B1781" t="s">
        <v>482</v>
      </c>
      <c r="C1781" t="s">
        <v>18</v>
      </c>
      <c r="D1781" t="s">
        <v>148</v>
      </c>
      <c r="E1781">
        <v>11</v>
      </c>
      <c r="F1781">
        <v>39</v>
      </c>
      <c r="G1781">
        <v>1</v>
      </c>
      <c r="H1781">
        <v>51</v>
      </c>
      <c r="I1781">
        <v>36</v>
      </c>
      <c r="J1781">
        <v>25</v>
      </c>
    </row>
    <row r="1782" spans="1:10" ht="15" x14ac:dyDescent="0.25">
      <c r="A1782" t="s">
        <v>321</v>
      </c>
      <c r="B1782" t="s">
        <v>483</v>
      </c>
      <c r="C1782" t="s">
        <v>18</v>
      </c>
      <c r="D1782" t="s">
        <v>148</v>
      </c>
      <c r="E1782">
        <v>2</v>
      </c>
      <c r="F1782">
        <v>2</v>
      </c>
      <c r="G1782"/>
      <c r="H1782">
        <v>4</v>
      </c>
      <c r="I1782">
        <v>4</v>
      </c>
      <c r="J1782">
        <v>26</v>
      </c>
    </row>
    <row r="1783" spans="1:10" ht="15" x14ac:dyDescent="0.25">
      <c r="A1783" t="s">
        <v>321</v>
      </c>
      <c r="B1783" t="s">
        <v>484</v>
      </c>
      <c r="C1783" t="s">
        <v>18</v>
      </c>
      <c r="D1783" t="s">
        <v>148</v>
      </c>
      <c r="E1783">
        <v>2</v>
      </c>
      <c r="F1783">
        <v>4</v>
      </c>
      <c r="G1783"/>
      <c r="H1783">
        <v>6</v>
      </c>
      <c r="I1783">
        <v>5</v>
      </c>
      <c r="J1783">
        <v>27</v>
      </c>
    </row>
    <row r="1784" spans="1:10" ht="15" x14ac:dyDescent="0.25">
      <c r="A1784" t="s">
        <v>321</v>
      </c>
      <c r="B1784" t="s">
        <v>485</v>
      </c>
      <c r="C1784" t="s">
        <v>18</v>
      </c>
      <c r="D1784" t="s">
        <v>148</v>
      </c>
      <c r="E1784"/>
      <c r="F1784"/>
      <c r="G1784"/>
      <c r="H1784"/>
      <c r="I1784"/>
      <c r="J1784">
        <v>28</v>
      </c>
    </row>
    <row r="1785" spans="1:10" ht="15" x14ac:dyDescent="0.25">
      <c r="A1785" t="s">
        <v>321</v>
      </c>
      <c r="B1785" t="s">
        <v>486</v>
      </c>
      <c r="C1785" t="s">
        <v>18</v>
      </c>
      <c r="D1785" t="s">
        <v>148</v>
      </c>
      <c r="E1785">
        <v>4</v>
      </c>
      <c r="F1785">
        <v>6</v>
      </c>
      <c r="G1785"/>
      <c r="H1785">
        <v>10</v>
      </c>
      <c r="I1785">
        <v>8</v>
      </c>
      <c r="J1785">
        <v>29</v>
      </c>
    </row>
    <row r="1786" spans="1:10" ht="15" x14ac:dyDescent="0.25">
      <c r="A1786" t="s">
        <v>321</v>
      </c>
      <c r="B1786" t="s">
        <v>487</v>
      </c>
      <c r="C1786" t="s">
        <v>18</v>
      </c>
      <c r="D1786" t="s">
        <v>148</v>
      </c>
      <c r="E1786"/>
      <c r="F1786">
        <v>1</v>
      </c>
      <c r="G1786"/>
      <c r="H1786">
        <v>1</v>
      </c>
      <c r="I1786">
        <v>1</v>
      </c>
      <c r="J1786">
        <v>30</v>
      </c>
    </row>
    <row r="1787" spans="1:10" ht="15" x14ac:dyDescent="0.25">
      <c r="A1787" t="s">
        <v>321</v>
      </c>
      <c r="B1787" t="s">
        <v>488</v>
      </c>
      <c r="C1787" t="s">
        <v>18</v>
      </c>
      <c r="D1787" t="s">
        <v>148</v>
      </c>
      <c r="E1787"/>
      <c r="F1787"/>
      <c r="G1787"/>
      <c r="H1787"/>
      <c r="I1787"/>
      <c r="J1787">
        <v>31</v>
      </c>
    </row>
    <row r="1788" spans="1:10" ht="15" x14ac:dyDescent="0.25">
      <c r="A1788" t="s">
        <v>321</v>
      </c>
      <c r="B1788" t="s">
        <v>489</v>
      </c>
      <c r="C1788" t="s">
        <v>18</v>
      </c>
      <c r="D1788" t="s">
        <v>148</v>
      </c>
      <c r="E1788">
        <v>4</v>
      </c>
      <c r="F1788">
        <v>3</v>
      </c>
      <c r="G1788">
        <v>3</v>
      </c>
      <c r="H1788">
        <v>10</v>
      </c>
      <c r="I1788">
        <v>9</v>
      </c>
      <c r="J1788">
        <v>32</v>
      </c>
    </row>
    <row r="1789" spans="1:10" ht="15" x14ac:dyDescent="0.25">
      <c r="A1789" t="s">
        <v>321</v>
      </c>
      <c r="B1789" t="s">
        <v>490</v>
      </c>
      <c r="C1789" t="s">
        <v>18</v>
      </c>
      <c r="D1789" t="s">
        <v>148</v>
      </c>
      <c r="E1789"/>
      <c r="F1789">
        <v>7</v>
      </c>
      <c r="G1789"/>
      <c r="H1789">
        <v>7</v>
      </c>
      <c r="I1789">
        <v>8</v>
      </c>
      <c r="J1789">
        <v>33</v>
      </c>
    </row>
    <row r="1790" spans="1:10" ht="15" x14ac:dyDescent="0.25">
      <c r="A1790" t="s">
        <v>321</v>
      </c>
      <c r="B1790" t="s">
        <v>491</v>
      </c>
      <c r="C1790" t="s">
        <v>18</v>
      </c>
      <c r="D1790" t="s">
        <v>148</v>
      </c>
      <c r="E1790">
        <v>0.57099999999999995</v>
      </c>
      <c r="F1790">
        <v>0.71199999999999997</v>
      </c>
      <c r="G1790">
        <v>1</v>
      </c>
      <c r="H1790">
        <v>0.70499999999999996</v>
      </c>
      <c r="I1790">
        <v>0.67800000000000005</v>
      </c>
      <c r="J1790">
        <v>34</v>
      </c>
    </row>
    <row r="1791" spans="1:10" ht="15" x14ac:dyDescent="0.25">
      <c r="A1791" t="s">
        <v>321</v>
      </c>
      <c r="B1791" t="s">
        <v>492</v>
      </c>
      <c r="C1791" t="s">
        <v>18</v>
      </c>
      <c r="D1791" t="s">
        <v>148</v>
      </c>
      <c r="E1791">
        <v>0.71699999999999997</v>
      </c>
      <c r="F1791">
        <v>0.71599999999999997</v>
      </c>
      <c r="G1791"/>
      <c r="H1791">
        <v>0.71599999999999997</v>
      </c>
      <c r="I1791">
        <v>0.78600000000000003</v>
      </c>
      <c r="J1791">
        <v>35</v>
      </c>
    </row>
    <row r="1792" spans="1:10" ht="15" x14ac:dyDescent="0.25">
      <c r="A1792" t="s">
        <v>321</v>
      </c>
      <c r="B1792" t="s">
        <v>178</v>
      </c>
      <c r="C1792" t="s">
        <v>18</v>
      </c>
      <c r="D1792" t="s">
        <v>148</v>
      </c>
      <c r="E1792">
        <v>4253</v>
      </c>
      <c r="F1792">
        <v>7093</v>
      </c>
      <c r="G1792">
        <v>2677</v>
      </c>
      <c r="H1792">
        <v>6510</v>
      </c>
      <c r="I1792">
        <v>7831</v>
      </c>
      <c r="J1792">
        <v>36</v>
      </c>
    </row>
    <row r="1793" spans="1:10" ht="15" x14ac:dyDescent="0.25">
      <c r="A1793" t="s">
        <v>321</v>
      </c>
      <c r="B1793" t="s">
        <v>493</v>
      </c>
      <c r="C1793" t="s">
        <v>18</v>
      </c>
      <c r="D1793" t="s">
        <v>148</v>
      </c>
      <c r="E1793"/>
      <c r="F1793"/>
      <c r="G1793">
        <v>3</v>
      </c>
      <c r="H1793"/>
      <c r="I1793"/>
      <c r="J1793">
        <v>39</v>
      </c>
    </row>
    <row r="1794" spans="1:10" ht="15" x14ac:dyDescent="0.25">
      <c r="A1794" t="s">
        <v>321</v>
      </c>
      <c r="B1794" t="s">
        <v>494</v>
      </c>
      <c r="C1794" t="s">
        <v>18</v>
      </c>
      <c r="D1794" t="s">
        <v>148</v>
      </c>
      <c r="E1794"/>
      <c r="F1794"/>
      <c r="G1794">
        <v>3</v>
      </c>
      <c r="H1794">
        <v>1</v>
      </c>
      <c r="I1794">
        <v>1</v>
      </c>
      <c r="J1794">
        <v>40</v>
      </c>
    </row>
    <row r="1795" spans="1:10" ht="15" x14ac:dyDescent="0.25">
      <c r="A1795" t="s">
        <v>321</v>
      </c>
      <c r="B1795" t="s">
        <v>495</v>
      </c>
      <c r="C1795" t="s">
        <v>18</v>
      </c>
      <c r="D1795" t="s">
        <v>148</v>
      </c>
      <c r="E1795"/>
      <c r="F1795"/>
      <c r="G1795">
        <v>3</v>
      </c>
      <c r="H1795">
        <v>1</v>
      </c>
      <c r="I1795">
        <v>1</v>
      </c>
      <c r="J1795">
        <v>41</v>
      </c>
    </row>
    <row r="1796" spans="1:10" ht="15" x14ac:dyDescent="0.25">
      <c r="A1796" t="s">
        <v>322</v>
      </c>
      <c r="B1796" t="s">
        <v>458</v>
      </c>
      <c r="C1796" t="s">
        <v>18</v>
      </c>
      <c r="D1796" t="s">
        <v>149</v>
      </c>
      <c r="E1796">
        <v>8</v>
      </c>
      <c r="F1796">
        <v>756</v>
      </c>
      <c r="G1796">
        <v>13</v>
      </c>
      <c r="H1796">
        <v>777</v>
      </c>
      <c r="I1796">
        <v>656</v>
      </c>
      <c r="J1796">
        <v>1</v>
      </c>
    </row>
    <row r="1797" spans="1:10" ht="15" x14ac:dyDescent="0.25">
      <c r="A1797" t="s">
        <v>322</v>
      </c>
      <c r="B1797" t="s">
        <v>459</v>
      </c>
      <c r="C1797" t="s">
        <v>18</v>
      </c>
      <c r="D1797" t="s">
        <v>149</v>
      </c>
      <c r="E1797"/>
      <c r="F1797">
        <v>819</v>
      </c>
      <c r="G1797">
        <v>22</v>
      </c>
      <c r="H1797">
        <v>841</v>
      </c>
      <c r="I1797">
        <v>961</v>
      </c>
      <c r="J1797">
        <v>2</v>
      </c>
    </row>
    <row r="1798" spans="1:10" ht="15" x14ac:dyDescent="0.25">
      <c r="A1798" t="s">
        <v>322</v>
      </c>
      <c r="B1798" t="s">
        <v>460</v>
      </c>
      <c r="C1798" t="s">
        <v>18</v>
      </c>
      <c r="D1798" t="s">
        <v>149</v>
      </c>
      <c r="E1798"/>
      <c r="F1798">
        <v>440</v>
      </c>
      <c r="G1798">
        <v>2</v>
      </c>
      <c r="H1798">
        <v>4</v>
      </c>
      <c r="I1798">
        <v>6</v>
      </c>
      <c r="J1798">
        <v>3</v>
      </c>
    </row>
    <row r="1799" spans="1:10" ht="15" x14ac:dyDescent="0.25">
      <c r="A1799" t="s">
        <v>322</v>
      </c>
      <c r="B1799" t="s">
        <v>461</v>
      </c>
      <c r="C1799" t="s">
        <v>18</v>
      </c>
      <c r="D1799" t="s">
        <v>149</v>
      </c>
      <c r="E1799"/>
      <c r="F1799">
        <v>445</v>
      </c>
      <c r="G1799">
        <v>14</v>
      </c>
      <c r="H1799">
        <v>459</v>
      </c>
      <c r="I1799">
        <v>551</v>
      </c>
      <c r="J1799">
        <v>4</v>
      </c>
    </row>
    <row r="1800" spans="1:10" ht="15" x14ac:dyDescent="0.25">
      <c r="A1800" t="s">
        <v>322</v>
      </c>
      <c r="B1800" t="s">
        <v>462</v>
      </c>
      <c r="C1800" t="s">
        <v>18</v>
      </c>
      <c r="D1800" t="s">
        <v>149</v>
      </c>
      <c r="E1800"/>
      <c r="F1800">
        <v>333</v>
      </c>
      <c r="G1800">
        <v>8</v>
      </c>
      <c r="H1800">
        <v>341</v>
      </c>
      <c r="I1800">
        <v>381</v>
      </c>
      <c r="J1800">
        <v>5</v>
      </c>
    </row>
    <row r="1801" spans="1:10" ht="15" x14ac:dyDescent="0.25">
      <c r="A1801" t="s">
        <v>322</v>
      </c>
      <c r="B1801" t="s">
        <v>463</v>
      </c>
      <c r="C1801" t="s">
        <v>18</v>
      </c>
      <c r="D1801" t="s">
        <v>149</v>
      </c>
      <c r="E1801"/>
      <c r="F1801">
        <v>111</v>
      </c>
      <c r="G1801">
        <v>1</v>
      </c>
      <c r="H1801">
        <v>112</v>
      </c>
      <c r="I1801">
        <v>118</v>
      </c>
      <c r="J1801">
        <v>6</v>
      </c>
    </row>
    <row r="1802" spans="1:10" ht="15" x14ac:dyDescent="0.25">
      <c r="A1802" t="s">
        <v>322</v>
      </c>
      <c r="B1802" t="s">
        <v>464</v>
      </c>
      <c r="C1802" t="s">
        <v>18</v>
      </c>
      <c r="D1802" t="s">
        <v>149</v>
      </c>
      <c r="E1802"/>
      <c r="F1802">
        <v>17</v>
      </c>
      <c r="G1802">
        <v>1</v>
      </c>
      <c r="H1802">
        <v>18</v>
      </c>
      <c r="I1802">
        <v>27</v>
      </c>
      <c r="J1802">
        <v>7</v>
      </c>
    </row>
    <row r="1803" spans="1:10" ht="15" x14ac:dyDescent="0.25">
      <c r="A1803" t="s">
        <v>322</v>
      </c>
      <c r="B1803" t="s">
        <v>465</v>
      </c>
      <c r="C1803" t="s">
        <v>18</v>
      </c>
      <c r="D1803" t="s">
        <v>149</v>
      </c>
      <c r="E1803"/>
      <c r="F1803">
        <v>16</v>
      </c>
      <c r="G1803">
        <v>1</v>
      </c>
      <c r="H1803">
        <v>17</v>
      </c>
      <c r="I1803">
        <v>22</v>
      </c>
      <c r="J1803">
        <v>8</v>
      </c>
    </row>
    <row r="1804" spans="1:10" ht="15" x14ac:dyDescent="0.25">
      <c r="A1804" t="s">
        <v>322</v>
      </c>
      <c r="B1804" t="s">
        <v>466</v>
      </c>
      <c r="C1804" t="s">
        <v>18</v>
      </c>
      <c r="D1804" t="s">
        <v>149</v>
      </c>
      <c r="E1804"/>
      <c r="F1804">
        <v>341</v>
      </c>
      <c r="G1804">
        <v>16</v>
      </c>
      <c r="H1804">
        <v>357</v>
      </c>
      <c r="I1804">
        <v>448</v>
      </c>
      <c r="J1804">
        <v>9</v>
      </c>
    </row>
    <row r="1805" spans="1:10" ht="15" x14ac:dyDescent="0.25">
      <c r="A1805" t="s">
        <v>322</v>
      </c>
      <c r="B1805" t="s">
        <v>467</v>
      </c>
      <c r="C1805" t="s">
        <v>18</v>
      </c>
      <c r="D1805" t="s">
        <v>149</v>
      </c>
      <c r="E1805"/>
      <c r="F1805">
        <v>4</v>
      </c>
      <c r="G1805"/>
      <c r="H1805">
        <v>4</v>
      </c>
      <c r="I1805">
        <v>5</v>
      </c>
      <c r="J1805">
        <v>10</v>
      </c>
    </row>
    <row r="1806" spans="1:10" ht="15" x14ac:dyDescent="0.25">
      <c r="A1806" t="s">
        <v>322</v>
      </c>
      <c r="B1806" t="s">
        <v>468</v>
      </c>
      <c r="C1806" t="s">
        <v>18</v>
      </c>
      <c r="D1806" t="s">
        <v>149</v>
      </c>
      <c r="E1806"/>
      <c r="F1806">
        <v>355</v>
      </c>
      <c r="G1806">
        <v>5</v>
      </c>
      <c r="H1806">
        <v>360</v>
      </c>
      <c r="I1806">
        <v>379</v>
      </c>
      <c r="J1806">
        <v>11</v>
      </c>
    </row>
    <row r="1807" spans="1:10" ht="15" x14ac:dyDescent="0.25">
      <c r="A1807" t="s">
        <v>322</v>
      </c>
      <c r="B1807" t="s">
        <v>469</v>
      </c>
      <c r="C1807" t="s">
        <v>18</v>
      </c>
      <c r="D1807" t="s">
        <v>149</v>
      </c>
      <c r="E1807"/>
      <c r="F1807">
        <v>25</v>
      </c>
      <c r="G1807">
        <v>2</v>
      </c>
      <c r="H1807">
        <v>27</v>
      </c>
      <c r="I1807">
        <v>49</v>
      </c>
      <c r="J1807">
        <v>12</v>
      </c>
    </row>
    <row r="1808" spans="1:10" ht="15" x14ac:dyDescent="0.25">
      <c r="A1808" t="s">
        <v>322</v>
      </c>
      <c r="B1808" t="s">
        <v>470</v>
      </c>
      <c r="C1808" t="s">
        <v>18</v>
      </c>
      <c r="D1808" t="s">
        <v>149</v>
      </c>
      <c r="E1808"/>
      <c r="F1808">
        <v>32</v>
      </c>
      <c r="G1808">
        <v>1</v>
      </c>
      <c r="H1808">
        <v>33</v>
      </c>
      <c r="I1808">
        <v>42</v>
      </c>
      <c r="J1808">
        <v>13</v>
      </c>
    </row>
    <row r="1809" spans="1:10" ht="15" x14ac:dyDescent="0.25">
      <c r="A1809" t="s">
        <v>322</v>
      </c>
      <c r="B1809" t="s">
        <v>471</v>
      </c>
      <c r="C1809" t="s">
        <v>18</v>
      </c>
      <c r="D1809" t="s">
        <v>149</v>
      </c>
      <c r="E1809"/>
      <c r="F1809">
        <v>96</v>
      </c>
      <c r="G1809">
        <v>1</v>
      </c>
      <c r="H1809">
        <v>97</v>
      </c>
      <c r="I1809">
        <v>124</v>
      </c>
      <c r="J1809">
        <v>14</v>
      </c>
    </row>
    <row r="1810" spans="1:10" ht="15" x14ac:dyDescent="0.25">
      <c r="A1810" t="s">
        <v>322</v>
      </c>
      <c r="B1810" t="s">
        <v>472</v>
      </c>
      <c r="C1810" t="s">
        <v>18</v>
      </c>
      <c r="D1810" t="s">
        <v>149</v>
      </c>
      <c r="E1810"/>
      <c r="F1810"/>
      <c r="G1810"/>
      <c r="H1810"/>
      <c r="I1810"/>
      <c r="J1810">
        <v>15</v>
      </c>
    </row>
    <row r="1811" spans="1:10" ht="15" x14ac:dyDescent="0.25">
      <c r="A1811" t="s">
        <v>322</v>
      </c>
      <c r="B1811" t="s">
        <v>473</v>
      </c>
      <c r="C1811" t="s">
        <v>18</v>
      </c>
      <c r="D1811" t="s">
        <v>149</v>
      </c>
      <c r="E1811"/>
      <c r="F1811">
        <v>681</v>
      </c>
      <c r="G1811">
        <v>16</v>
      </c>
      <c r="H1811">
        <v>697</v>
      </c>
      <c r="I1811">
        <v>779</v>
      </c>
      <c r="J1811">
        <v>16</v>
      </c>
    </row>
    <row r="1812" spans="1:10" ht="15" x14ac:dyDescent="0.25">
      <c r="A1812" t="s">
        <v>322</v>
      </c>
      <c r="B1812" t="s">
        <v>474</v>
      </c>
      <c r="C1812" t="s">
        <v>18</v>
      </c>
      <c r="D1812" t="s">
        <v>149</v>
      </c>
      <c r="E1812"/>
      <c r="F1812">
        <v>475</v>
      </c>
      <c r="G1812">
        <v>15</v>
      </c>
      <c r="H1812">
        <v>490</v>
      </c>
      <c r="I1812">
        <v>536</v>
      </c>
      <c r="J1812">
        <v>17</v>
      </c>
    </row>
    <row r="1813" spans="1:10" ht="15" x14ac:dyDescent="0.25">
      <c r="A1813" t="s">
        <v>322</v>
      </c>
      <c r="B1813" t="s">
        <v>475</v>
      </c>
      <c r="C1813" t="s">
        <v>18</v>
      </c>
      <c r="D1813" t="s">
        <v>149</v>
      </c>
      <c r="E1813"/>
      <c r="F1813">
        <v>53</v>
      </c>
      <c r="G1813">
        <v>1</v>
      </c>
      <c r="H1813">
        <v>54</v>
      </c>
      <c r="I1813">
        <v>56</v>
      </c>
      <c r="J1813">
        <v>18</v>
      </c>
    </row>
    <row r="1814" spans="1:10" ht="15" x14ac:dyDescent="0.25">
      <c r="A1814" t="s">
        <v>322</v>
      </c>
      <c r="B1814" t="s">
        <v>476</v>
      </c>
      <c r="C1814" t="s">
        <v>18</v>
      </c>
      <c r="D1814" t="s">
        <v>149</v>
      </c>
      <c r="E1814"/>
      <c r="F1814">
        <v>40</v>
      </c>
      <c r="G1814">
        <v>1</v>
      </c>
      <c r="H1814">
        <v>41</v>
      </c>
      <c r="I1814">
        <v>70</v>
      </c>
      <c r="J1814">
        <v>19</v>
      </c>
    </row>
    <row r="1815" spans="1:10" ht="15" x14ac:dyDescent="0.25">
      <c r="A1815" t="s">
        <v>322</v>
      </c>
      <c r="B1815" t="s">
        <v>477</v>
      </c>
      <c r="C1815" t="s">
        <v>18</v>
      </c>
      <c r="D1815" t="s">
        <v>149</v>
      </c>
      <c r="E1815"/>
      <c r="F1815">
        <v>45</v>
      </c>
      <c r="G1815">
        <v>2</v>
      </c>
      <c r="H1815">
        <v>47</v>
      </c>
      <c r="I1815">
        <v>77</v>
      </c>
      <c r="J1815">
        <v>20</v>
      </c>
    </row>
    <row r="1816" spans="1:10" ht="15" x14ac:dyDescent="0.25">
      <c r="A1816" t="s">
        <v>322</v>
      </c>
      <c r="B1816" t="s">
        <v>478</v>
      </c>
      <c r="C1816" t="s">
        <v>18</v>
      </c>
      <c r="D1816" t="s">
        <v>149</v>
      </c>
      <c r="E1816"/>
      <c r="F1816">
        <v>85</v>
      </c>
      <c r="G1816">
        <v>2</v>
      </c>
      <c r="H1816">
        <v>87</v>
      </c>
      <c r="I1816">
        <v>84</v>
      </c>
      <c r="J1816">
        <v>21</v>
      </c>
    </row>
    <row r="1817" spans="1:10" ht="15" x14ac:dyDescent="0.25">
      <c r="A1817" t="s">
        <v>322</v>
      </c>
      <c r="B1817" t="s">
        <v>479</v>
      </c>
      <c r="C1817" t="s">
        <v>18</v>
      </c>
      <c r="D1817" t="s">
        <v>149</v>
      </c>
      <c r="E1817"/>
      <c r="F1817">
        <v>30</v>
      </c>
      <c r="G1817"/>
      <c r="H1817">
        <v>30</v>
      </c>
      <c r="I1817">
        <v>19</v>
      </c>
      <c r="J1817">
        <v>22</v>
      </c>
    </row>
    <row r="1818" spans="1:10" ht="15" x14ac:dyDescent="0.25">
      <c r="A1818" t="s">
        <v>322</v>
      </c>
      <c r="B1818" t="s">
        <v>480</v>
      </c>
      <c r="C1818" t="s">
        <v>18</v>
      </c>
      <c r="D1818" t="s">
        <v>149</v>
      </c>
      <c r="E1818"/>
      <c r="F1818">
        <v>2</v>
      </c>
      <c r="G1818"/>
      <c r="H1818">
        <v>2</v>
      </c>
      <c r="I1818">
        <v>6</v>
      </c>
      <c r="J1818">
        <v>23</v>
      </c>
    </row>
    <row r="1819" spans="1:10" ht="15" x14ac:dyDescent="0.25">
      <c r="A1819" t="s">
        <v>322</v>
      </c>
      <c r="B1819" t="s">
        <v>481</v>
      </c>
      <c r="C1819" t="s">
        <v>18</v>
      </c>
      <c r="D1819" t="s">
        <v>149</v>
      </c>
      <c r="E1819"/>
      <c r="F1819">
        <v>409</v>
      </c>
      <c r="G1819">
        <v>16</v>
      </c>
      <c r="H1819">
        <v>425</v>
      </c>
      <c r="I1819">
        <v>505</v>
      </c>
      <c r="J1819">
        <v>24</v>
      </c>
    </row>
    <row r="1820" spans="1:10" ht="15" x14ac:dyDescent="0.25">
      <c r="A1820" t="s">
        <v>322</v>
      </c>
      <c r="B1820" t="s">
        <v>482</v>
      </c>
      <c r="C1820" t="s">
        <v>18</v>
      </c>
      <c r="D1820" t="s">
        <v>149</v>
      </c>
      <c r="E1820"/>
      <c r="F1820">
        <v>221</v>
      </c>
      <c r="G1820">
        <v>1</v>
      </c>
      <c r="H1820">
        <v>222</v>
      </c>
      <c r="I1820">
        <v>234</v>
      </c>
      <c r="J1820">
        <v>25</v>
      </c>
    </row>
    <row r="1821" spans="1:10" ht="15" x14ac:dyDescent="0.25">
      <c r="A1821" t="s">
        <v>322</v>
      </c>
      <c r="B1821" t="s">
        <v>483</v>
      </c>
      <c r="C1821" t="s">
        <v>18</v>
      </c>
      <c r="D1821" t="s">
        <v>149</v>
      </c>
      <c r="E1821"/>
      <c r="F1821">
        <v>79</v>
      </c>
      <c r="G1821">
        <v>5</v>
      </c>
      <c r="H1821">
        <v>84</v>
      </c>
      <c r="I1821">
        <v>104</v>
      </c>
      <c r="J1821">
        <v>26</v>
      </c>
    </row>
    <row r="1822" spans="1:10" ht="15" x14ac:dyDescent="0.25">
      <c r="A1822" t="s">
        <v>322</v>
      </c>
      <c r="B1822" t="s">
        <v>484</v>
      </c>
      <c r="C1822" t="s">
        <v>18</v>
      </c>
      <c r="D1822" t="s">
        <v>149</v>
      </c>
      <c r="E1822"/>
      <c r="F1822">
        <v>32</v>
      </c>
      <c r="G1822"/>
      <c r="H1822">
        <v>32</v>
      </c>
      <c r="I1822">
        <v>41</v>
      </c>
      <c r="J1822">
        <v>27</v>
      </c>
    </row>
    <row r="1823" spans="1:10" ht="15" x14ac:dyDescent="0.25">
      <c r="A1823" t="s">
        <v>322</v>
      </c>
      <c r="B1823" t="s">
        <v>485</v>
      </c>
      <c r="C1823" t="s">
        <v>18</v>
      </c>
      <c r="D1823" t="s">
        <v>149</v>
      </c>
      <c r="E1823"/>
      <c r="F1823">
        <v>2</v>
      </c>
      <c r="G1823"/>
      <c r="H1823">
        <v>2</v>
      </c>
      <c r="I1823">
        <v>1</v>
      </c>
      <c r="J1823">
        <v>28</v>
      </c>
    </row>
    <row r="1824" spans="1:10" ht="15" x14ac:dyDescent="0.25">
      <c r="A1824" t="s">
        <v>322</v>
      </c>
      <c r="B1824" t="s">
        <v>486</v>
      </c>
      <c r="C1824" t="s">
        <v>18</v>
      </c>
      <c r="D1824" t="s">
        <v>149</v>
      </c>
      <c r="E1824"/>
      <c r="F1824">
        <v>99</v>
      </c>
      <c r="G1824">
        <v>3</v>
      </c>
      <c r="H1824">
        <v>102</v>
      </c>
      <c r="I1824">
        <v>120</v>
      </c>
      <c r="J1824">
        <v>29</v>
      </c>
    </row>
    <row r="1825" spans="1:10" ht="15" x14ac:dyDescent="0.25">
      <c r="A1825" t="s">
        <v>322</v>
      </c>
      <c r="B1825" t="s">
        <v>487</v>
      </c>
      <c r="C1825" t="s">
        <v>18</v>
      </c>
      <c r="D1825" t="s">
        <v>149</v>
      </c>
      <c r="E1825"/>
      <c r="F1825">
        <v>2</v>
      </c>
      <c r="G1825"/>
      <c r="H1825">
        <v>2</v>
      </c>
      <c r="I1825">
        <v>1</v>
      </c>
      <c r="J1825">
        <v>30</v>
      </c>
    </row>
    <row r="1826" spans="1:10" ht="15" x14ac:dyDescent="0.25">
      <c r="A1826" t="s">
        <v>322</v>
      </c>
      <c r="B1826" t="s">
        <v>488</v>
      </c>
      <c r="C1826" t="s">
        <v>18</v>
      </c>
      <c r="D1826" t="s">
        <v>149</v>
      </c>
      <c r="E1826"/>
      <c r="F1826"/>
      <c r="G1826"/>
      <c r="H1826"/>
      <c r="I1826"/>
      <c r="J1826">
        <v>31</v>
      </c>
    </row>
    <row r="1827" spans="1:10" ht="15" x14ac:dyDescent="0.25">
      <c r="A1827" t="s">
        <v>322</v>
      </c>
      <c r="B1827" t="s">
        <v>489</v>
      </c>
      <c r="C1827" t="s">
        <v>18</v>
      </c>
      <c r="D1827" t="s">
        <v>149</v>
      </c>
      <c r="E1827"/>
      <c r="F1827">
        <v>144</v>
      </c>
      <c r="G1827">
        <v>2</v>
      </c>
      <c r="H1827">
        <v>146</v>
      </c>
      <c r="I1827">
        <v>177</v>
      </c>
      <c r="J1827">
        <v>32</v>
      </c>
    </row>
    <row r="1828" spans="1:10" ht="15" x14ac:dyDescent="0.25">
      <c r="A1828" t="s">
        <v>322</v>
      </c>
      <c r="B1828" t="s">
        <v>490</v>
      </c>
      <c r="C1828" t="s">
        <v>18</v>
      </c>
      <c r="D1828" t="s">
        <v>149</v>
      </c>
      <c r="E1828"/>
      <c r="F1828">
        <v>91</v>
      </c>
      <c r="G1828">
        <v>5</v>
      </c>
      <c r="H1828">
        <v>96</v>
      </c>
      <c r="I1828">
        <v>110</v>
      </c>
      <c r="J1828">
        <v>33</v>
      </c>
    </row>
    <row r="1829" spans="1:10" ht="15" x14ac:dyDescent="0.25">
      <c r="A1829" t="s">
        <v>322</v>
      </c>
      <c r="B1829" t="s">
        <v>491</v>
      </c>
      <c r="C1829" t="s">
        <v>18</v>
      </c>
      <c r="D1829" t="s">
        <v>149</v>
      </c>
      <c r="E1829">
        <v>0.33300000000000002</v>
      </c>
      <c r="F1829">
        <v>0.68700000000000006</v>
      </c>
      <c r="G1829">
        <v>0.57099999999999995</v>
      </c>
      <c r="H1829">
        <v>0.68400000000000005</v>
      </c>
      <c r="I1829">
        <v>0.73799999999999999</v>
      </c>
      <c r="J1829">
        <v>34</v>
      </c>
    </row>
    <row r="1830" spans="1:10" ht="15" x14ac:dyDescent="0.25">
      <c r="A1830" t="s">
        <v>322</v>
      </c>
      <c r="B1830" t="s">
        <v>492</v>
      </c>
      <c r="C1830" t="s">
        <v>18</v>
      </c>
      <c r="D1830" t="s">
        <v>149</v>
      </c>
      <c r="E1830">
        <v>0.57099999999999995</v>
      </c>
      <c r="F1830">
        <v>0.67300000000000004</v>
      </c>
      <c r="G1830">
        <v>0.42899999999999999</v>
      </c>
      <c r="H1830">
        <v>0.66600000000000004</v>
      </c>
      <c r="I1830">
        <v>0.68400000000000005</v>
      </c>
      <c r="J1830">
        <v>35</v>
      </c>
    </row>
    <row r="1831" spans="1:10" ht="15" x14ac:dyDescent="0.25">
      <c r="A1831" t="s">
        <v>322</v>
      </c>
      <c r="B1831" t="s">
        <v>178</v>
      </c>
      <c r="C1831" t="s">
        <v>18</v>
      </c>
      <c r="D1831" t="s">
        <v>149</v>
      </c>
      <c r="E1831">
        <v>9437</v>
      </c>
      <c r="F1831">
        <v>6410</v>
      </c>
      <c r="G1831">
        <v>6397</v>
      </c>
      <c r="H1831">
        <v>6452</v>
      </c>
      <c r="I1831">
        <v>6977</v>
      </c>
      <c r="J1831">
        <v>36</v>
      </c>
    </row>
    <row r="1832" spans="1:10" ht="15" x14ac:dyDescent="0.25">
      <c r="A1832" t="s">
        <v>322</v>
      </c>
      <c r="B1832" t="s">
        <v>493</v>
      </c>
      <c r="C1832" t="s">
        <v>18</v>
      </c>
      <c r="D1832" t="s">
        <v>149</v>
      </c>
      <c r="E1832"/>
      <c r="F1832"/>
      <c r="G1832">
        <v>14</v>
      </c>
      <c r="H1832"/>
      <c r="I1832"/>
      <c r="J1832">
        <v>39</v>
      </c>
    </row>
    <row r="1833" spans="1:10" ht="15" x14ac:dyDescent="0.25">
      <c r="A1833" t="s">
        <v>322</v>
      </c>
      <c r="B1833" t="s">
        <v>494</v>
      </c>
      <c r="C1833" t="s">
        <v>18</v>
      </c>
      <c r="D1833" t="s">
        <v>149</v>
      </c>
      <c r="E1833"/>
      <c r="F1833"/>
      <c r="G1833">
        <v>14</v>
      </c>
      <c r="H1833">
        <v>1</v>
      </c>
      <c r="I1833">
        <v>1</v>
      </c>
      <c r="J1833">
        <v>40</v>
      </c>
    </row>
    <row r="1834" spans="1:10" ht="15" x14ac:dyDescent="0.25">
      <c r="A1834" t="s">
        <v>322</v>
      </c>
      <c r="B1834" t="s">
        <v>495</v>
      </c>
      <c r="C1834" t="s">
        <v>18</v>
      </c>
      <c r="D1834" t="s">
        <v>149</v>
      </c>
      <c r="E1834"/>
      <c r="F1834"/>
      <c r="G1834">
        <v>14</v>
      </c>
      <c r="H1834">
        <v>1</v>
      </c>
      <c r="I1834">
        <v>1</v>
      </c>
      <c r="J1834">
        <v>41</v>
      </c>
    </row>
    <row r="1835" spans="1:10" ht="15" x14ac:dyDescent="0.25">
      <c r="A1835" t="s">
        <v>319</v>
      </c>
      <c r="B1835" t="s">
        <v>458</v>
      </c>
      <c r="C1835" t="s">
        <v>18</v>
      </c>
      <c r="D1835" t="s">
        <v>151</v>
      </c>
      <c r="E1835">
        <v>5</v>
      </c>
      <c r="F1835">
        <v>143</v>
      </c>
      <c r="G1835">
        <v>1</v>
      </c>
      <c r="H1835">
        <v>149</v>
      </c>
      <c r="I1835">
        <v>149</v>
      </c>
      <c r="J1835">
        <v>1</v>
      </c>
    </row>
    <row r="1836" spans="1:10" ht="15" x14ac:dyDescent="0.25">
      <c r="A1836" t="s">
        <v>319</v>
      </c>
      <c r="B1836" t="s">
        <v>459</v>
      </c>
      <c r="C1836" t="s">
        <v>18</v>
      </c>
      <c r="D1836" t="s">
        <v>151</v>
      </c>
      <c r="E1836">
        <v>3</v>
      </c>
      <c r="F1836">
        <v>198</v>
      </c>
      <c r="G1836">
        <v>3</v>
      </c>
      <c r="H1836">
        <v>204</v>
      </c>
      <c r="I1836">
        <v>244</v>
      </c>
      <c r="J1836">
        <v>2</v>
      </c>
    </row>
    <row r="1837" spans="1:10" ht="15" x14ac:dyDescent="0.25">
      <c r="A1837" t="s">
        <v>319</v>
      </c>
      <c r="B1837" t="s">
        <v>460</v>
      </c>
      <c r="C1837" t="s">
        <v>18</v>
      </c>
      <c r="D1837" t="s">
        <v>151</v>
      </c>
      <c r="E1837">
        <v>2</v>
      </c>
      <c r="F1837">
        <v>73</v>
      </c>
      <c r="G1837"/>
      <c r="H1837">
        <v>1</v>
      </c>
      <c r="I1837"/>
      <c r="J1837">
        <v>3</v>
      </c>
    </row>
    <row r="1838" spans="1:10" ht="15" x14ac:dyDescent="0.25">
      <c r="A1838" t="s">
        <v>319</v>
      </c>
      <c r="B1838" t="s">
        <v>461</v>
      </c>
      <c r="C1838" t="s">
        <v>18</v>
      </c>
      <c r="D1838" t="s">
        <v>151</v>
      </c>
      <c r="E1838">
        <v>2</v>
      </c>
      <c r="F1838">
        <v>122</v>
      </c>
      <c r="G1838">
        <v>3</v>
      </c>
      <c r="H1838">
        <v>127</v>
      </c>
      <c r="I1838">
        <v>132</v>
      </c>
      <c r="J1838">
        <v>4</v>
      </c>
    </row>
    <row r="1839" spans="1:10" ht="15" x14ac:dyDescent="0.25">
      <c r="A1839" t="s">
        <v>319</v>
      </c>
      <c r="B1839" t="s">
        <v>462</v>
      </c>
      <c r="C1839" t="s">
        <v>18</v>
      </c>
      <c r="D1839" t="s">
        <v>151</v>
      </c>
      <c r="E1839">
        <v>1</v>
      </c>
      <c r="F1839">
        <v>76</v>
      </c>
      <c r="G1839"/>
      <c r="H1839">
        <v>77</v>
      </c>
      <c r="I1839">
        <v>108</v>
      </c>
      <c r="J1839">
        <v>5</v>
      </c>
    </row>
    <row r="1840" spans="1:10" ht="15" x14ac:dyDescent="0.25">
      <c r="A1840" t="s">
        <v>319</v>
      </c>
      <c r="B1840" t="s">
        <v>463</v>
      </c>
      <c r="C1840" t="s">
        <v>18</v>
      </c>
      <c r="D1840" t="s">
        <v>151</v>
      </c>
      <c r="E1840"/>
      <c r="F1840">
        <v>11</v>
      </c>
      <c r="G1840"/>
      <c r="H1840">
        <v>11</v>
      </c>
      <c r="I1840">
        <v>20</v>
      </c>
      <c r="J1840">
        <v>6</v>
      </c>
    </row>
    <row r="1841" spans="1:10" ht="15" x14ac:dyDescent="0.25">
      <c r="A1841" t="s">
        <v>319</v>
      </c>
      <c r="B1841" t="s">
        <v>464</v>
      </c>
      <c r="C1841" t="s">
        <v>18</v>
      </c>
      <c r="D1841" t="s">
        <v>151</v>
      </c>
      <c r="E1841"/>
      <c r="F1841">
        <v>2</v>
      </c>
      <c r="G1841"/>
      <c r="H1841">
        <v>2</v>
      </c>
      <c r="I1841">
        <v>4</v>
      </c>
      <c r="J1841">
        <v>7</v>
      </c>
    </row>
    <row r="1842" spans="1:10" ht="15" x14ac:dyDescent="0.25">
      <c r="A1842" t="s">
        <v>319</v>
      </c>
      <c r="B1842" t="s">
        <v>465</v>
      </c>
      <c r="C1842" t="s">
        <v>18</v>
      </c>
      <c r="D1842" t="s">
        <v>151</v>
      </c>
      <c r="E1842"/>
      <c r="F1842">
        <v>5</v>
      </c>
      <c r="G1842"/>
      <c r="H1842">
        <v>5</v>
      </c>
      <c r="I1842">
        <v>2</v>
      </c>
      <c r="J1842">
        <v>8</v>
      </c>
    </row>
    <row r="1843" spans="1:10" ht="15" x14ac:dyDescent="0.25">
      <c r="A1843" t="s">
        <v>319</v>
      </c>
      <c r="B1843" t="s">
        <v>466</v>
      </c>
      <c r="C1843" t="s">
        <v>18</v>
      </c>
      <c r="D1843" t="s">
        <v>151</v>
      </c>
      <c r="E1843">
        <v>1</v>
      </c>
      <c r="F1843">
        <v>24</v>
      </c>
      <c r="G1843">
        <v>2</v>
      </c>
      <c r="H1843">
        <v>27</v>
      </c>
      <c r="I1843">
        <v>30</v>
      </c>
      <c r="J1843">
        <v>9</v>
      </c>
    </row>
    <row r="1844" spans="1:10" ht="15" x14ac:dyDescent="0.25">
      <c r="A1844" t="s">
        <v>319</v>
      </c>
      <c r="B1844" t="s">
        <v>467</v>
      </c>
      <c r="C1844" t="s">
        <v>18</v>
      </c>
      <c r="D1844" t="s">
        <v>151</v>
      </c>
      <c r="E1844"/>
      <c r="F1844">
        <v>1</v>
      </c>
      <c r="G1844"/>
      <c r="H1844">
        <v>1</v>
      </c>
      <c r="I1844"/>
      <c r="J1844">
        <v>10</v>
      </c>
    </row>
    <row r="1845" spans="1:10" ht="15" x14ac:dyDescent="0.25">
      <c r="A1845" t="s">
        <v>319</v>
      </c>
      <c r="B1845" t="s">
        <v>468</v>
      </c>
      <c r="C1845" t="s">
        <v>18</v>
      </c>
      <c r="D1845" t="s">
        <v>151</v>
      </c>
      <c r="E1845">
        <v>2</v>
      </c>
      <c r="F1845">
        <v>154</v>
      </c>
      <c r="G1845">
        <v>1</v>
      </c>
      <c r="H1845">
        <v>157</v>
      </c>
      <c r="I1845">
        <v>189</v>
      </c>
      <c r="J1845">
        <v>11</v>
      </c>
    </row>
    <row r="1846" spans="1:10" ht="15" x14ac:dyDescent="0.25">
      <c r="A1846" t="s">
        <v>319</v>
      </c>
      <c r="B1846" t="s">
        <v>469</v>
      </c>
      <c r="C1846" t="s">
        <v>18</v>
      </c>
      <c r="D1846" t="s">
        <v>151</v>
      </c>
      <c r="E1846"/>
      <c r="F1846">
        <v>2</v>
      </c>
      <c r="G1846"/>
      <c r="H1846">
        <v>2</v>
      </c>
      <c r="I1846">
        <v>3</v>
      </c>
      <c r="J1846">
        <v>12</v>
      </c>
    </row>
    <row r="1847" spans="1:10" ht="15" x14ac:dyDescent="0.25">
      <c r="A1847" t="s">
        <v>319</v>
      </c>
      <c r="B1847" t="s">
        <v>470</v>
      </c>
      <c r="C1847" t="s">
        <v>18</v>
      </c>
      <c r="D1847" t="s">
        <v>151</v>
      </c>
      <c r="E1847">
        <v>1</v>
      </c>
      <c r="F1847">
        <v>41</v>
      </c>
      <c r="G1847"/>
      <c r="H1847">
        <v>42</v>
      </c>
      <c r="I1847">
        <v>36</v>
      </c>
      <c r="J1847">
        <v>13</v>
      </c>
    </row>
    <row r="1848" spans="1:10" ht="15" x14ac:dyDescent="0.25">
      <c r="A1848" t="s">
        <v>319</v>
      </c>
      <c r="B1848" t="s">
        <v>471</v>
      </c>
      <c r="C1848" t="s">
        <v>18</v>
      </c>
      <c r="D1848" t="s">
        <v>151</v>
      </c>
      <c r="E1848">
        <v>2</v>
      </c>
      <c r="F1848">
        <v>38</v>
      </c>
      <c r="G1848"/>
      <c r="H1848">
        <v>40</v>
      </c>
      <c r="I1848">
        <v>51</v>
      </c>
      <c r="J1848">
        <v>14</v>
      </c>
    </row>
    <row r="1849" spans="1:10" ht="15" x14ac:dyDescent="0.25">
      <c r="A1849" t="s">
        <v>319</v>
      </c>
      <c r="B1849" t="s">
        <v>472</v>
      </c>
      <c r="C1849" t="s">
        <v>18</v>
      </c>
      <c r="D1849" t="s">
        <v>151</v>
      </c>
      <c r="E1849"/>
      <c r="F1849"/>
      <c r="G1849"/>
      <c r="H1849"/>
      <c r="I1849"/>
      <c r="J1849">
        <v>15</v>
      </c>
    </row>
    <row r="1850" spans="1:10" ht="15" x14ac:dyDescent="0.25">
      <c r="A1850" t="s">
        <v>319</v>
      </c>
      <c r="B1850" t="s">
        <v>473</v>
      </c>
      <c r="C1850" t="s">
        <v>18</v>
      </c>
      <c r="D1850" t="s">
        <v>151</v>
      </c>
      <c r="E1850">
        <v>2</v>
      </c>
      <c r="F1850">
        <v>186</v>
      </c>
      <c r="G1850">
        <v>2</v>
      </c>
      <c r="H1850">
        <v>190</v>
      </c>
      <c r="I1850">
        <v>218</v>
      </c>
      <c r="J1850">
        <v>16</v>
      </c>
    </row>
    <row r="1851" spans="1:10" ht="15" x14ac:dyDescent="0.25">
      <c r="A1851" t="s">
        <v>319</v>
      </c>
      <c r="B1851" t="s">
        <v>474</v>
      </c>
      <c r="C1851" t="s">
        <v>18</v>
      </c>
      <c r="D1851" t="s">
        <v>151</v>
      </c>
      <c r="E1851">
        <v>2</v>
      </c>
      <c r="F1851">
        <v>102</v>
      </c>
      <c r="G1851">
        <v>2</v>
      </c>
      <c r="H1851">
        <v>106</v>
      </c>
      <c r="I1851">
        <v>119</v>
      </c>
      <c r="J1851">
        <v>17</v>
      </c>
    </row>
    <row r="1852" spans="1:10" ht="15" x14ac:dyDescent="0.25">
      <c r="A1852" t="s">
        <v>319</v>
      </c>
      <c r="B1852" t="s">
        <v>475</v>
      </c>
      <c r="C1852" t="s">
        <v>18</v>
      </c>
      <c r="D1852" t="s">
        <v>151</v>
      </c>
      <c r="E1852"/>
      <c r="F1852">
        <v>8</v>
      </c>
      <c r="G1852"/>
      <c r="H1852">
        <v>8</v>
      </c>
      <c r="I1852">
        <v>12</v>
      </c>
      <c r="J1852">
        <v>18</v>
      </c>
    </row>
    <row r="1853" spans="1:10" ht="15" x14ac:dyDescent="0.25">
      <c r="A1853" t="s">
        <v>319</v>
      </c>
      <c r="B1853" t="s">
        <v>476</v>
      </c>
      <c r="C1853" t="s">
        <v>18</v>
      </c>
      <c r="D1853" t="s">
        <v>151</v>
      </c>
      <c r="E1853"/>
      <c r="F1853">
        <v>8</v>
      </c>
      <c r="G1853"/>
      <c r="H1853">
        <v>8</v>
      </c>
      <c r="I1853">
        <v>7</v>
      </c>
      <c r="J1853">
        <v>19</v>
      </c>
    </row>
    <row r="1854" spans="1:10" ht="15" x14ac:dyDescent="0.25">
      <c r="A1854" t="s">
        <v>319</v>
      </c>
      <c r="B1854" t="s">
        <v>477</v>
      </c>
      <c r="C1854" t="s">
        <v>18</v>
      </c>
      <c r="D1854" t="s">
        <v>151</v>
      </c>
      <c r="E1854">
        <v>1</v>
      </c>
      <c r="F1854">
        <v>21</v>
      </c>
      <c r="G1854"/>
      <c r="H1854">
        <v>22</v>
      </c>
      <c r="I1854">
        <v>25</v>
      </c>
      <c r="J1854">
        <v>20</v>
      </c>
    </row>
    <row r="1855" spans="1:10" ht="15" x14ac:dyDescent="0.25">
      <c r="A1855" t="s">
        <v>319</v>
      </c>
      <c r="B1855" t="s">
        <v>478</v>
      </c>
      <c r="C1855" t="s">
        <v>18</v>
      </c>
      <c r="D1855" t="s">
        <v>151</v>
      </c>
      <c r="E1855"/>
      <c r="F1855">
        <v>38</v>
      </c>
      <c r="G1855"/>
      <c r="H1855">
        <v>38</v>
      </c>
      <c r="I1855">
        <v>48</v>
      </c>
      <c r="J1855">
        <v>21</v>
      </c>
    </row>
    <row r="1856" spans="1:10" ht="15" x14ac:dyDescent="0.25">
      <c r="A1856" t="s">
        <v>319</v>
      </c>
      <c r="B1856" t="s">
        <v>479</v>
      </c>
      <c r="C1856" t="s">
        <v>18</v>
      </c>
      <c r="D1856" t="s">
        <v>151</v>
      </c>
      <c r="E1856"/>
      <c r="F1856">
        <v>8</v>
      </c>
      <c r="G1856">
        <v>1</v>
      </c>
      <c r="H1856">
        <v>9</v>
      </c>
      <c r="I1856">
        <v>15</v>
      </c>
      <c r="J1856">
        <v>22</v>
      </c>
    </row>
    <row r="1857" spans="1:10" ht="15" x14ac:dyDescent="0.25">
      <c r="A1857" t="s">
        <v>319</v>
      </c>
      <c r="B1857" t="s">
        <v>480</v>
      </c>
      <c r="C1857" t="s">
        <v>18</v>
      </c>
      <c r="D1857" t="s">
        <v>151</v>
      </c>
      <c r="E1857"/>
      <c r="F1857">
        <v>2</v>
      </c>
      <c r="G1857"/>
      <c r="H1857">
        <v>2</v>
      </c>
      <c r="I1857">
        <v>2</v>
      </c>
      <c r="J1857">
        <v>23</v>
      </c>
    </row>
    <row r="1858" spans="1:10" ht="15" x14ac:dyDescent="0.25">
      <c r="A1858" t="s">
        <v>319</v>
      </c>
      <c r="B1858" t="s">
        <v>481</v>
      </c>
      <c r="C1858" t="s">
        <v>18</v>
      </c>
      <c r="D1858" t="s">
        <v>151</v>
      </c>
      <c r="E1858">
        <v>2</v>
      </c>
      <c r="F1858">
        <v>52</v>
      </c>
      <c r="G1858">
        <v>1</v>
      </c>
      <c r="H1858">
        <v>55</v>
      </c>
      <c r="I1858">
        <v>44</v>
      </c>
      <c r="J1858">
        <v>24</v>
      </c>
    </row>
    <row r="1859" spans="1:10" ht="15" x14ac:dyDescent="0.25">
      <c r="A1859" t="s">
        <v>319</v>
      </c>
      <c r="B1859" t="s">
        <v>482</v>
      </c>
      <c r="C1859" t="s">
        <v>18</v>
      </c>
      <c r="D1859" t="s">
        <v>151</v>
      </c>
      <c r="E1859"/>
      <c r="F1859">
        <v>75</v>
      </c>
      <c r="G1859"/>
      <c r="H1859">
        <v>75</v>
      </c>
      <c r="I1859">
        <v>78</v>
      </c>
      <c r="J1859">
        <v>25</v>
      </c>
    </row>
    <row r="1860" spans="1:10" ht="15" x14ac:dyDescent="0.25">
      <c r="A1860" t="s">
        <v>319</v>
      </c>
      <c r="B1860" t="s">
        <v>483</v>
      </c>
      <c r="C1860" t="s">
        <v>18</v>
      </c>
      <c r="D1860" t="s">
        <v>151</v>
      </c>
      <c r="E1860"/>
      <c r="F1860">
        <v>8</v>
      </c>
      <c r="G1860"/>
      <c r="H1860">
        <v>8</v>
      </c>
      <c r="I1860">
        <v>14</v>
      </c>
      <c r="J1860">
        <v>26</v>
      </c>
    </row>
    <row r="1861" spans="1:10" ht="15" x14ac:dyDescent="0.25">
      <c r="A1861" t="s">
        <v>319</v>
      </c>
      <c r="B1861" t="s">
        <v>484</v>
      </c>
      <c r="C1861" t="s">
        <v>18</v>
      </c>
      <c r="D1861" t="s">
        <v>151</v>
      </c>
      <c r="E1861"/>
      <c r="F1861">
        <v>7</v>
      </c>
      <c r="G1861"/>
      <c r="H1861">
        <v>7</v>
      </c>
      <c r="I1861">
        <v>5</v>
      </c>
      <c r="J1861">
        <v>27</v>
      </c>
    </row>
    <row r="1862" spans="1:10" ht="15" x14ac:dyDescent="0.25">
      <c r="A1862" t="s">
        <v>319</v>
      </c>
      <c r="B1862" t="s">
        <v>485</v>
      </c>
      <c r="C1862" t="s">
        <v>18</v>
      </c>
      <c r="D1862" t="s">
        <v>151</v>
      </c>
      <c r="E1862"/>
      <c r="F1862"/>
      <c r="G1862"/>
      <c r="H1862"/>
      <c r="I1862"/>
      <c r="J1862">
        <v>28</v>
      </c>
    </row>
    <row r="1863" spans="1:10" ht="15" x14ac:dyDescent="0.25">
      <c r="A1863" t="s">
        <v>319</v>
      </c>
      <c r="B1863" t="s">
        <v>486</v>
      </c>
      <c r="C1863" t="s">
        <v>18</v>
      </c>
      <c r="D1863" t="s">
        <v>151</v>
      </c>
      <c r="E1863">
        <v>1</v>
      </c>
      <c r="F1863">
        <v>9</v>
      </c>
      <c r="G1863">
        <v>1</v>
      </c>
      <c r="H1863">
        <v>11</v>
      </c>
      <c r="I1863">
        <v>18</v>
      </c>
      <c r="J1863">
        <v>29</v>
      </c>
    </row>
    <row r="1864" spans="1:10" ht="15" x14ac:dyDescent="0.25">
      <c r="A1864" t="s">
        <v>319</v>
      </c>
      <c r="B1864" t="s">
        <v>487</v>
      </c>
      <c r="C1864" t="s">
        <v>18</v>
      </c>
      <c r="D1864" t="s">
        <v>151</v>
      </c>
      <c r="E1864"/>
      <c r="F1864"/>
      <c r="G1864"/>
      <c r="H1864"/>
      <c r="I1864"/>
      <c r="J1864">
        <v>30</v>
      </c>
    </row>
    <row r="1865" spans="1:10" ht="15" x14ac:dyDescent="0.25">
      <c r="A1865" t="s">
        <v>319</v>
      </c>
      <c r="B1865" t="s">
        <v>488</v>
      </c>
      <c r="C1865" t="s">
        <v>18</v>
      </c>
      <c r="D1865" t="s">
        <v>151</v>
      </c>
      <c r="E1865"/>
      <c r="F1865"/>
      <c r="G1865"/>
      <c r="H1865"/>
      <c r="I1865"/>
      <c r="J1865">
        <v>31</v>
      </c>
    </row>
    <row r="1866" spans="1:10" ht="15" x14ac:dyDescent="0.25">
      <c r="A1866" t="s">
        <v>319</v>
      </c>
      <c r="B1866" t="s">
        <v>489</v>
      </c>
      <c r="C1866" t="s">
        <v>18</v>
      </c>
      <c r="D1866" t="s">
        <v>151</v>
      </c>
      <c r="E1866"/>
      <c r="F1866">
        <v>23</v>
      </c>
      <c r="G1866"/>
      <c r="H1866">
        <v>23</v>
      </c>
      <c r="I1866">
        <v>27</v>
      </c>
      <c r="J1866">
        <v>32</v>
      </c>
    </row>
    <row r="1867" spans="1:10" ht="15" x14ac:dyDescent="0.25">
      <c r="A1867" t="s">
        <v>319</v>
      </c>
      <c r="B1867" t="s">
        <v>490</v>
      </c>
      <c r="C1867" t="s">
        <v>18</v>
      </c>
      <c r="D1867" t="s">
        <v>151</v>
      </c>
      <c r="E1867"/>
      <c r="F1867">
        <v>5</v>
      </c>
      <c r="G1867">
        <v>1</v>
      </c>
      <c r="H1867">
        <v>6</v>
      </c>
      <c r="I1867">
        <v>9</v>
      </c>
      <c r="J1867">
        <v>33</v>
      </c>
    </row>
    <row r="1868" spans="1:10" ht="15" x14ac:dyDescent="0.25">
      <c r="A1868" t="s">
        <v>319</v>
      </c>
      <c r="B1868" t="s">
        <v>491</v>
      </c>
      <c r="C1868" t="s">
        <v>18</v>
      </c>
      <c r="D1868" t="s">
        <v>151</v>
      </c>
      <c r="E1868">
        <v>0.66700000000000004</v>
      </c>
      <c r="F1868">
        <v>0.58499999999999996</v>
      </c>
      <c r="G1868">
        <v>0.75</v>
      </c>
      <c r="H1868">
        <v>0.59599999999999997</v>
      </c>
      <c r="I1868">
        <v>0.69</v>
      </c>
      <c r="J1868">
        <v>34</v>
      </c>
    </row>
    <row r="1869" spans="1:10" ht="15" x14ac:dyDescent="0.25">
      <c r="A1869" t="s">
        <v>319</v>
      </c>
      <c r="B1869" t="s">
        <v>492</v>
      </c>
      <c r="C1869" t="s">
        <v>18</v>
      </c>
      <c r="D1869" t="s">
        <v>151</v>
      </c>
      <c r="E1869">
        <v>0.5</v>
      </c>
      <c r="F1869">
        <v>0.68799999999999994</v>
      </c>
      <c r="G1869">
        <v>0.5</v>
      </c>
      <c r="H1869">
        <v>0.67800000000000005</v>
      </c>
      <c r="I1869">
        <v>0.745</v>
      </c>
      <c r="J1869">
        <v>35</v>
      </c>
    </row>
    <row r="1870" spans="1:10" ht="15" x14ac:dyDescent="0.25">
      <c r="A1870" t="s">
        <v>319</v>
      </c>
      <c r="B1870" t="s">
        <v>178</v>
      </c>
      <c r="C1870" t="s">
        <v>18</v>
      </c>
      <c r="D1870" t="s">
        <v>151</v>
      </c>
      <c r="E1870">
        <v>6359</v>
      </c>
      <c r="F1870">
        <v>6481</v>
      </c>
      <c r="G1870">
        <v>5745</v>
      </c>
      <c r="H1870">
        <v>6458</v>
      </c>
      <c r="I1870">
        <v>8494</v>
      </c>
      <c r="J1870">
        <v>36</v>
      </c>
    </row>
    <row r="1871" spans="1:10" ht="15" x14ac:dyDescent="0.25">
      <c r="A1871" t="s">
        <v>319</v>
      </c>
      <c r="B1871" t="s">
        <v>493</v>
      </c>
      <c r="C1871" t="s">
        <v>18</v>
      </c>
      <c r="D1871" t="s">
        <v>151</v>
      </c>
      <c r="E1871"/>
      <c r="F1871"/>
      <c r="G1871">
        <v>14</v>
      </c>
      <c r="H1871"/>
      <c r="I1871"/>
      <c r="J1871">
        <v>39</v>
      </c>
    </row>
    <row r="1872" spans="1:10" ht="15" x14ac:dyDescent="0.25">
      <c r="A1872" t="s">
        <v>319</v>
      </c>
      <c r="B1872" t="s">
        <v>494</v>
      </c>
      <c r="C1872" t="s">
        <v>18</v>
      </c>
      <c r="D1872" t="s">
        <v>151</v>
      </c>
      <c r="E1872"/>
      <c r="F1872"/>
      <c r="G1872">
        <v>14</v>
      </c>
      <c r="H1872">
        <v>1</v>
      </c>
      <c r="I1872">
        <v>1</v>
      </c>
      <c r="J1872">
        <v>40</v>
      </c>
    </row>
    <row r="1873" spans="1:10" ht="15" x14ac:dyDescent="0.25">
      <c r="A1873" t="s">
        <v>319</v>
      </c>
      <c r="B1873" t="s">
        <v>495</v>
      </c>
      <c r="C1873" t="s">
        <v>18</v>
      </c>
      <c r="D1873" t="s">
        <v>151</v>
      </c>
      <c r="E1873"/>
      <c r="F1873"/>
      <c r="G1873">
        <v>14</v>
      </c>
      <c r="H1873">
        <v>1</v>
      </c>
      <c r="I1873">
        <v>1</v>
      </c>
      <c r="J1873">
        <v>41</v>
      </c>
    </row>
    <row r="1874" spans="1:10" ht="15" x14ac:dyDescent="0.25">
      <c r="A1874" t="s">
        <v>320</v>
      </c>
      <c r="B1874" t="s">
        <v>458</v>
      </c>
      <c r="C1874" t="s">
        <v>18</v>
      </c>
      <c r="D1874" t="s">
        <v>152</v>
      </c>
      <c r="E1874">
        <v>59</v>
      </c>
      <c r="F1874">
        <v>100</v>
      </c>
      <c r="G1874"/>
      <c r="H1874">
        <v>159</v>
      </c>
      <c r="I1874">
        <v>426</v>
      </c>
      <c r="J1874">
        <v>1</v>
      </c>
    </row>
    <row r="1875" spans="1:10" ht="15" x14ac:dyDescent="0.25">
      <c r="A1875" t="s">
        <v>320</v>
      </c>
      <c r="B1875" t="s">
        <v>459</v>
      </c>
      <c r="C1875" t="s">
        <v>18</v>
      </c>
      <c r="D1875" t="s">
        <v>152</v>
      </c>
      <c r="E1875">
        <v>267</v>
      </c>
      <c r="F1875">
        <v>158</v>
      </c>
      <c r="G1875">
        <v>1</v>
      </c>
      <c r="H1875">
        <v>426</v>
      </c>
      <c r="I1875">
        <v>258</v>
      </c>
      <c r="J1875">
        <v>2</v>
      </c>
    </row>
    <row r="1876" spans="1:10" ht="15" x14ac:dyDescent="0.25">
      <c r="A1876" t="s">
        <v>320</v>
      </c>
      <c r="B1876" t="s">
        <v>460</v>
      </c>
      <c r="C1876" t="s">
        <v>18</v>
      </c>
      <c r="D1876" t="s">
        <v>152</v>
      </c>
      <c r="E1876">
        <v>127</v>
      </c>
      <c r="F1876">
        <v>48</v>
      </c>
      <c r="G1876"/>
      <c r="H1876"/>
      <c r="I1876">
        <v>1</v>
      </c>
      <c r="J1876">
        <v>3</v>
      </c>
    </row>
    <row r="1877" spans="1:10" ht="15" x14ac:dyDescent="0.25">
      <c r="A1877" t="s">
        <v>320</v>
      </c>
      <c r="B1877" t="s">
        <v>461</v>
      </c>
      <c r="C1877" t="s">
        <v>18</v>
      </c>
      <c r="D1877" t="s">
        <v>152</v>
      </c>
      <c r="E1877">
        <v>131</v>
      </c>
      <c r="F1877">
        <v>90</v>
      </c>
      <c r="G1877"/>
      <c r="H1877">
        <v>221</v>
      </c>
      <c r="I1877">
        <v>120</v>
      </c>
      <c r="J1877">
        <v>4</v>
      </c>
    </row>
    <row r="1878" spans="1:10" ht="15" x14ac:dyDescent="0.25">
      <c r="A1878" t="s">
        <v>320</v>
      </c>
      <c r="B1878" t="s">
        <v>462</v>
      </c>
      <c r="C1878" t="s">
        <v>18</v>
      </c>
      <c r="D1878" t="s">
        <v>152</v>
      </c>
      <c r="E1878">
        <v>119</v>
      </c>
      <c r="F1878">
        <v>68</v>
      </c>
      <c r="G1878">
        <v>1</v>
      </c>
      <c r="H1878">
        <v>188</v>
      </c>
      <c r="I1878">
        <v>135</v>
      </c>
      <c r="J1878">
        <v>5</v>
      </c>
    </row>
    <row r="1879" spans="1:10" ht="15" x14ac:dyDescent="0.25">
      <c r="A1879" t="s">
        <v>320</v>
      </c>
      <c r="B1879" t="s">
        <v>463</v>
      </c>
      <c r="C1879" t="s">
        <v>18</v>
      </c>
      <c r="D1879" t="s">
        <v>152</v>
      </c>
      <c r="E1879">
        <v>50</v>
      </c>
      <c r="F1879">
        <v>19</v>
      </c>
      <c r="G1879">
        <v>1</v>
      </c>
      <c r="H1879">
        <v>70</v>
      </c>
      <c r="I1879">
        <v>34</v>
      </c>
      <c r="J1879">
        <v>6</v>
      </c>
    </row>
    <row r="1880" spans="1:10" ht="15" x14ac:dyDescent="0.25">
      <c r="A1880" t="s">
        <v>320</v>
      </c>
      <c r="B1880" t="s">
        <v>464</v>
      </c>
      <c r="C1880" t="s">
        <v>18</v>
      </c>
      <c r="D1880" t="s">
        <v>152</v>
      </c>
      <c r="E1880">
        <v>2</v>
      </c>
      <c r="F1880">
        <v>2</v>
      </c>
      <c r="G1880"/>
      <c r="H1880">
        <v>4</v>
      </c>
      <c r="I1880">
        <v>4</v>
      </c>
      <c r="J1880">
        <v>7</v>
      </c>
    </row>
    <row r="1881" spans="1:10" ht="15" x14ac:dyDescent="0.25">
      <c r="A1881" t="s">
        <v>320</v>
      </c>
      <c r="B1881" t="s">
        <v>465</v>
      </c>
      <c r="C1881" t="s">
        <v>18</v>
      </c>
      <c r="D1881" t="s">
        <v>152</v>
      </c>
      <c r="E1881"/>
      <c r="F1881">
        <v>3</v>
      </c>
      <c r="G1881"/>
      <c r="H1881">
        <v>3</v>
      </c>
      <c r="I1881">
        <v>4</v>
      </c>
      <c r="J1881">
        <v>8</v>
      </c>
    </row>
    <row r="1882" spans="1:10" ht="15" x14ac:dyDescent="0.25">
      <c r="A1882" t="s">
        <v>320</v>
      </c>
      <c r="B1882" t="s">
        <v>466</v>
      </c>
      <c r="C1882" t="s">
        <v>18</v>
      </c>
      <c r="D1882" t="s">
        <v>152</v>
      </c>
      <c r="E1882">
        <v>43</v>
      </c>
      <c r="F1882">
        <v>15</v>
      </c>
      <c r="G1882">
        <v>1</v>
      </c>
      <c r="H1882">
        <v>59</v>
      </c>
      <c r="I1882">
        <v>40</v>
      </c>
      <c r="J1882">
        <v>9</v>
      </c>
    </row>
    <row r="1883" spans="1:10" ht="15" x14ac:dyDescent="0.25">
      <c r="A1883" t="s">
        <v>320</v>
      </c>
      <c r="B1883" t="s">
        <v>467</v>
      </c>
      <c r="C1883" t="s">
        <v>18</v>
      </c>
      <c r="D1883" t="s">
        <v>152</v>
      </c>
      <c r="E1883">
        <v>2</v>
      </c>
      <c r="F1883"/>
      <c r="G1883"/>
      <c r="H1883">
        <v>2</v>
      </c>
      <c r="I1883">
        <v>1</v>
      </c>
      <c r="J1883">
        <v>10</v>
      </c>
    </row>
    <row r="1884" spans="1:10" ht="15" x14ac:dyDescent="0.25">
      <c r="A1884" t="s">
        <v>320</v>
      </c>
      <c r="B1884" t="s">
        <v>468</v>
      </c>
      <c r="C1884" t="s">
        <v>18</v>
      </c>
      <c r="D1884" t="s">
        <v>152</v>
      </c>
      <c r="E1884">
        <v>185</v>
      </c>
      <c r="F1884">
        <v>127</v>
      </c>
      <c r="G1884"/>
      <c r="H1884">
        <v>312</v>
      </c>
      <c r="I1884">
        <v>182</v>
      </c>
      <c r="J1884">
        <v>11</v>
      </c>
    </row>
    <row r="1885" spans="1:10" ht="15" x14ac:dyDescent="0.25">
      <c r="A1885" t="s">
        <v>320</v>
      </c>
      <c r="B1885" t="s">
        <v>469</v>
      </c>
      <c r="C1885" t="s">
        <v>18</v>
      </c>
      <c r="D1885" t="s">
        <v>152</v>
      </c>
      <c r="E1885">
        <v>4</v>
      </c>
      <c r="F1885"/>
      <c r="G1885"/>
      <c r="H1885">
        <v>4</v>
      </c>
      <c r="I1885">
        <v>7</v>
      </c>
      <c r="J1885">
        <v>12</v>
      </c>
    </row>
    <row r="1886" spans="1:10" ht="15" x14ac:dyDescent="0.25">
      <c r="A1886" t="s">
        <v>320</v>
      </c>
      <c r="B1886" t="s">
        <v>470</v>
      </c>
      <c r="C1886" t="s">
        <v>18</v>
      </c>
      <c r="D1886" t="s">
        <v>152</v>
      </c>
      <c r="E1886">
        <v>6</v>
      </c>
      <c r="F1886">
        <v>28</v>
      </c>
      <c r="G1886"/>
      <c r="H1886">
        <v>34</v>
      </c>
      <c r="I1886">
        <v>29</v>
      </c>
      <c r="J1886">
        <v>13</v>
      </c>
    </row>
    <row r="1887" spans="1:10" ht="15" x14ac:dyDescent="0.25">
      <c r="A1887" t="s">
        <v>320</v>
      </c>
      <c r="B1887" t="s">
        <v>471</v>
      </c>
      <c r="C1887" t="s">
        <v>18</v>
      </c>
      <c r="D1887" t="s">
        <v>152</v>
      </c>
      <c r="E1887">
        <v>33</v>
      </c>
      <c r="F1887">
        <v>23</v>
      </c>
      <c r="G1887">
        <v>1</v>
      </c>
      <c r="H1887">
        <v>57</v>
      </c>
      <c r="I1887">
        <v>34</v>
      </c>
      <c r="J1887">
        <v>14</v>
      </c>
    </row>
    <row r="1888" spans="1:10" ht="15" x14ac:dyDescent="0.25">
      <c r="A1888" t="s">
        <v>320</v>
      </c>
      <c r="B1888" t="s">
        <v>472</v>
      </c>
      <c r="C1888" t="s">
        <v>18</v>
      </c>
      <c r="D1888" t="s">
        <v>152</v>
      </c>
      <c r="E1888"/>
      <c r="F1888"/>
      <c r="G1888"/>
      <c r="H1888"/>
      <c r="I1888"/>
      <c r="J1888">
        <v>15</v>
      </c>
    </row>
    <row r="1889" spans="1:10" ht="15" x14ac:dyDescent="0.25">
      <c r="A1889" t="s">
        <v>320</v>
      </c>
      <c r="B1889" t="s">
        <v>473</v>
      </c>
      <c r="C1889" t="s">
        <v>18</v>
      </c>
      <c r="D1889" t="s">
        <v>152</v>
      </c>
      <c r="E1889">
        <v>210</v>
      </c>
      <c r="F1889">
        <v>152</v>
      </c>
      <c r="G1889">
        <v>1</v>
      </c>
      <c r="H1889">
        <v>363</v>
      </c>
      <c r="I1889">
        <v>235</v>
      </c>
      <c r="J1889">
        <v>16</v>
      </c>
    </row>
    <row r="1890" spans="1:10" ht="15" x14ac:dyDescent="0.25">
      <c r="A1890" t="s">
        <v>320</v>
      </c>
      <c r="B1890" t="s">
        <v>474</v>
      </c>
      <c r="C1890" t="s">
        <v>18</v>
      </c>
      <c r="D1890" t="s">
        <v>152</v>
      </c>
      <c r="E1890">
        <v>181</v>
      </c>
      <c r="F1890">
        <v>75</v>
      </c>
      <c r="G1890">
        <v>1</v>
      </c>
      <c r="H1890">
        <v>257</v>
      </c>
      <c r="I1890">
        <v>136</v>
      </c>
      <c r="J1890">
        <v>17</v>
      </c>
    </row>
    <row r="1891" spans="1:10" ht="15" x14ac:dyDescent="0.25">
      <c r="A1891" t="s">
        <v>320</v>
      </c>
      <c r="B1891" t="s">
        <v>475</v>
      </c>
      <c r="C1891" t="s">
        <v>18</v>
      </c>
      <c r="D1891" t="s">
        <v>152</v>
      </c>
      <c r="E1891">
        <v>7</v>
      </c>
      <c r="F1891">
        <v>12</v>
      </c>
      <c r="G1891"/>
      <c r="H1891">
        <v>19</v>
      </c>
      <c r="I1891">
        <v>24</v>
      </c>
      <c r="J1891">
        <v>18</v>
      </c>
    </row>
    <row r="1892" spans="1:10" ht="15" x14ac:dyDescent="0.25">
      <c r="A1892" t="s">
        <v>320</v>
      </c>
      <c r="B1892" t="s">
        <v>476</v>
      </c>
      <c r="C1892" t="s">
        <v>18</v>
      </c>
      <c r="D1892" t="s">
        <v>152</v>
      </c>
      <c r="E1892">
        <v>6</v>
      </c>
      <c r="F1892">
        <v>5</v>
      </c>
      <c r="G1892"/>
      <c r="H1892">
        <v>11</v>
      </c>
      <c r="I1892">
        <v>7</v>
      </c>
      <c r="J1892">
        <v>19</v>
      </c>
    </row>
    <row r="1893" spans="1:10" ht="15" x14ac:dyDescent="0.25">
      <c r="A1893" t="s">
        <v>320</v>
      </c>
      <c r="B1893" t="s">
        <v>477</v>
      </c>
      <c r="C1893" t="s">
        <v>18</v>
      </c>
      <c r="D1893" t="s">
        <v>152</v>
      </c>
      <c r="E1893">
        <v>20</v>
      </c>
      <c r="F1893">
        <v>16</v>
      </c>
      <c r="G1893"/>
      <c r="H1893">
        <v>36</v>
      </c>
      <c r="I1893">
        <v>28</v>
      </c>
      <c r="J1893">
        <v>20</v>
      </c>
    </row>
    <row r="1894" spans="1:10" ht="15" x14ac:dyDescent="0.25">
      <c r="A1894" t="s">
        <v>320</v>
      </c>
      <c r="B1894" t="s">
        <v>478</v>
      </c>
      <c r="C1894" t="s">
        <v>18</v>
      </c>
      <c r="D1894" t="s">
        <v>152</v>
      </c>
      <c r="E1894">
        <v>17</v>
      </c>
      <c r="F1894">
        <v>30</v>
      </c>
      <c r="G1894"/>
      <c r="H1894">
        <v>47</v>
      </c>
      <c r="I1894">
        <v>28</v>
      </c>
      <c r="J1894">
        <v>21</v>
      </c>
    </row>
    <row r="1895" spans="1:10" ht="15" x14ac:dyDescent="0.25">
      <c r="A1895" t="s">
        <v>320</v>
      </c>
      <c r="B1895" t="s">
        <v>479</v>
      </c>
      <c r="C1895" t="s">
        <v>18</v>
      </c>
      <c r="D1895" t="s">
        <v>152</v>
      </c>
      <c r="E1895">
        <v>5</v>
      </c>
      <c r="F1895">
        <v>6</v>
      </c>
      <c r="G1895"/>
      <c r="H1895">
        <v>11</v>
      </c>
      <c r="I1895">
        <v>8</v>
      </c>
      <c r="J1895">
        <v>22</v>
      </c>
    </row>
    <row r="1896" spans="1:10" ht="15" x14ac:dyDescent="0.25">
      <c r="A1896" t="s">
        <v>320</v>
      </c>
      <c r="B1896" t="s">
        <v>480</v>
      </c>
      <c r="C1896" t="s">
        <v>18</v>
      </c>
      <c r="D1896" t="s">
        <v>152</v>
      </c>
      <c r="E1896"/>
      <c r="F1896">
        <v>2</v>
      </c>
      <c r="G1896"/>
      <c r="H1896">
        <v>2</v>
      </c>
      <c r="I1896">
        <v>3</v>
      </c>
      <c r="J1896">
        <v>23</v>
      </c>
    </row>
    <row r="1897" spans="1:10" ht="15" x14ac:dyDescent="0.25">
      <c r="A1897" t="s">
        <v>320</v>
      </c>
      <c r="B1897" t="s">
        <v>481</v>
      </c>
      <c r="C1897" t="s">
        <v>18</v>
      </c>
      <c r="D1897" t="s">
        <v>152</v>
      </c>
      <c r="E1897">
        <v>167</v>
      </c>
      <c r="F1897">
        <v>57</v>
      </c>
      <c r="G1897">
        <v>1</v>
      </c>
      <c r="H1897">
        <v>225</v>
      </c>
      <c r="I1897">
        <v>122</v>
      </c>
      <c r="J1897">
        <v>24</v>
      </c>
    </row>
    <row r="1898" spans="1:10" ht="15" x14ac:dyDescent="0.25">
      <c r="A1898" t="s">
        <v>320</v>
      </c>
      <c r="B1898" t="s">
        <v>482</v>
      </c>
      <c r="C1898" t="s">
        <v>18</v>
      </c>
      <c r="D1898" t="s">
        <v>152</v>
      </c>
      <c r="E1898">
        <v>110</v>
      </c>
      <c r="F1898">
        <v>47</v>
      </c>
      <c r="G1898"/>
      <c r="H1898">
        <v>157</v>
      </c>
      <c r="I1898">
        <v>78</v>
      </c>
      <c r="J1898">
        <v>25</v>
      </c>
    </row>
    <row r="1899" spans="1:10" ht="15" x14ac:dyDescent="0.25">
      <c r="A1899" t="s">
        <v>320</v>
      </c>
      <c r="B1899" t="s">
        <v>483</v>
      </c>
      <c r="C1899" t="s">
        <v>18</v>
      </c>
      <c r="D1899" t="s">
        <v>152</v>
      </c>
      <c r="E1899">
        <v>4</v>
      </c>
      <c r="F1899">
        <v>13</v>
      </c>
      <c r="G1899"/>
      <c r="H1899">
        <v>17</v>
      </c>
      <c r="I1899">
        <v>11</v>
      </c>
      <c r="J1899">
        <v>26</v>
      </c>
    </row>
    <row r="1900" spans="1:10" ht="15" x14ac:dyDescent="0.25">
      <c r="A1900" t="s">
        <v>320</v>
      </c>
      <c r="B1900" t="s">
        <v>484</v>
      </c>
      <c r="C1900" t="s">
        <v>18</v>
      </c>
      <c r="D1900" t="s">
        <v>152</v>
      </c>
      <c r="E1900">
        <v>6</v>
      </c>
      <c r="F1900">
        <v>8</v>
      </c>
      <c r="G1900"/>
      <c r="H1900">
        <v>14</v>
      </c>
      <c r="I1900">
        <v>13</v>
      </c>
      <c r="J1900">
        <v>27</v>
      </c>
    </row>
    <row r="1901" spans="1:10" ht="15" x14ac:dyDescent="0.25">
      <c r="A1901" t="s">
        <v>320</v>
      </c>
      <c r="B1901" t="s">
        <v>485</v>
      </c>
      <c r="C1901" t="s">
        <v>18</v>
      </c>
      <c r="D1901" t="s">
        <v>152</v>
      </c>
      <c r="E1901"/>
      <c r="F1901"/>
      <c r="G1901"/>
      <c r="H1901"/>
      <c r="I1901"/>
      <c r="J1901">
        <v>28</v>
      </c>
    </row>
    <row r="1902" spans="1:10" ht="15" x14ac:dyDescent="0.25">
      <c r="A1902" t="s">
        <v>320</v>
      </c>
      <c r="B1902" t="s">
        <v>486</v>
      </c>
      <c r="C1902" t="s">
        <v>18</v>
      </c>
      <c r="D1902" t="s">
        <v>152</v>
      </c>
      <c r="E1902">
        <v>67</v>
      </c>
      <c r="F1902">
        <v>10</v>
      </c>
      <c r="G1902">
        <v>1</v>
      </c>
      <c r="H1902">
        <v>78</v>
      </c>
      <c r="I1902">
        <v>29</v>
      </c>
      <c r="J1902">
        <v>29</v>
      </c>
    </row>
    <row r="1903" spans="1:10" ht="15" x14ac:dyDescent="0.25">
      <c r="A1903" t="s">
        <v>320</v>
      </c>
      <c r="B1903" t="s">
        <v>487</v>
      </c>
      <c r="C1903" t="s">
        <v>18</v>
      </c>
      <c r="D1903" t="s">
        <v>152</v>
      </c>
      <c r="E1903">
        <v>6</v>
      </c>
      <c r="F1903"/>
      <c r="G1903"/>
      <c r="H1903">
        <v>6</v>
      </c>
      <c r="I1903">
        <v>1</v>
      </c>
      <c r="J1903">
        <v>30</v>
      </c>
    </row>
    <row r="1904" spans="1:10" ht="15" x14ac:dyDescent="0.25">
      <c r="A1904" t="s">
        <v>320</v>
      </c>
      <c r="B1904" t="s">
        <v>488</v>
      </c>
      <c r="C1904" t="s">
        <v>18</v>
      </c>
      <c r="D1904" t="s">
        <v>152</v>
      </c>
      <c r="E1904"/>
      <c r="F1904"/>
      <c r="G1904"/>
      <c r="H1904"/>
      <c r="I1904"/>
      <c r="J1904">
        <v>31</v>
      </c>
    </row>
    <row r="1905" spans="1:10" ht="15" x14ac:dyDescent="0.25">
      <c r="A1905" t="s">
        <v>320</v>
      </c>
      <c r="B1905" t="s">
        <v>489</v>
      </c>
      <c r="C1905" t="s">
        <v>18</v>
      </c>
      <c r="D1905" t="s">
        <v>152</v>
      </c>
      <c r="E1905">
        <v>49</v>
      </c>
      <c r="F1905">
        <v>25</v>
      </c>
      <c r="G1905">
        <v>1</v>
      </c>
      <c r="H1905">
        <v>75</v>
      </c>
      <c r="I1905">
        <v>49</v>
      </c>
      <c r="J1905">
        <v>32</v>
      </c>
    </row>
    <row r="1906" spans="1:10" ht="15" x14ac:dyDescent="0.25">
      <c r="A1906" t="s">
        <v>320</v>
      </c>
      <c r="B1906" t="s">
        <v>490</v>
      </c>
      <c r="C1906" t="s">
        <v>18</v>
      </c>
      <c r="D1906" t="s">
        <v>152</v>
      </c>
      <c r="E1906">
        <v>25</v>
      </c>
      <c r="F1906">
        <v>6</v>
      </c>
      <c r="G1906"/>
      <c r="H1906">
        <v>31</v>
      </c>
      <c r="I1906">
        <v>17</v>
      </c>
      <c r="J1906">
        <v>33</v>
      </c>
    </row>
    <row r="1907" spans="1:10" ht="15" x14ac:dyDescent="0.25">
      <c r="A1907" t="s">
        <v>320</v>
      </c>
      <c r="B1907" t="s">
        <v>491</v>
      </c>
      <c r="C1907" t="s">
        <v>18</v>
      </c>
      <c r="D1907" t="s">
        <v>152</v>
      </c>
      <c r="E1907">
        <v>0.753</v>
      </c>
      <c r="F1907">
        <v>0.60899999999999999</v>
      </c>
      <c r="G1907"/>
      <c r="H1907">
        <v>0.73199999999999998</v>
      </c>
      <c r="I1907">
        <v>0.73199999999999998</v>
      </c>
      <c r="J1907">
        <v>34</v>
      </c>
    </row>
    <row r="1908" spans="1:10" ht="15" x14ac:dyDescent="0.25">
      <c r="A1908" t="s">
        <v>320</v>
      </c>
      <c r="B1908" t="s">
        <v>492</v>
      </c>
      <c r="C1908" t="s">
        <v>18</v>
      </c>
      <c r="D1908" t="s">
        <v>152</v>
      </c>
      <c r="E1908">
        <v>0.71899999999999997</v>
      </c>
      <c r="F1908">
        <v>0.71099999999999997</v>
      </c>
      <c r="G1908"/>
      <c r="H1908">
        <v>0.71799999999999997</v>
      </c>
      <c r="I1908">
        <v>0.76200000000000001</v>
      </c>
      <c r="J1908">
        <v>35</v>
      </c>
    </row>
    <row r="1909" spans="1:10" ht="15" x14ac:dyDescent="0.25">
      <c r="A1909" t="s">
        <v>320</v>
      </c>
      <c r="B1909" t="s">
        <v>178</v>
      </c>
      <c r="C1909" t="s">
        <v>18</v>
      </c>
      <c r="D1909" t="s">
        <v>152</v>
      </c>
      <c r="E1909">
        <v>6963</v>
      </c>
      <c r="F1909">
        <v>8281</v>
      </c>
      <c r="G1909"/>
      <c r="H1909">
        <v>7209</v>
      </c>
      <c r="I1909">
        <v>7507</v>
      </c>
      <c r="J1909">
        <v>36</v>
      </c>
    </row>
    <row r="1910" spans="1:10" ht="15" x14ac:dyDescent="0.25">
      <c r="A1910" t="s">
        <v>320</v>
      </c>
      <c r="B1910" t="s">
        <v>493</v>
      </c>
      <c r="C1910" t="s">
        <v>18</v>
      </c>
      <c r="D1910" t="s">
        <v>152</v>
      </c>
      <c r="E1910"/>
      <c r="F1910"/>
      <c r="G1910">
        <v>7</v>
      </c>
      <c r="H1910"/>
      <c r="I1910"/>
      <c r="J1910">
        <v>39</v>
      </c>
    </row>
    <row r="1911" spans="1:10" ht="15" x14ac:dyDescent="0.25">
      <c r="A1911" t="s">
        <v>320</v>
      </c>
      <c r="B1911" t="s">
        <v>494</v>
      </c>
      <c r="C1911" t="s">
        <v>18</v>
      </c>
      <c r="D1911" t="s">
        <v>152</v>
      </c>
      <c r="E1911"/>
      <c r="F1911"/>
      <c r="G1911">
        <v>7</v>
      </c>
      <c r="H1911">
        <v>1</v>
      </c>
      <c r="I1911">
        <v>1</v>
      </c>
      <c r="J1911">
        <v>40</v>
      </c>
    </row>
    <row r="1912" spans="1:10" ht="15" x14ac:dyDescent="0.25">
      <c r="A1912" t="s">
        <v>320</v>
      </c>
      <c r="B1912" t="s">
        <v>495</v>
      </c>
      <c r="C1912" t="s">
        <v>18</v>
      </c>
      <c r="D1912" t="s">
        <v>152</v>
      </c>
      <c r="E1912"/>
      <c r="F1912"/>
      <c r="G1912">
        <v>7</v>
      </c>
      <c r="H1912">
        <v>1</v>
      </c>
      <c r="I1912">
        <v>1</v>
      </c>
      <c r="J1912">
        <v>41</v>
      </c>
    </row>
    <row r="1913" spans="1:10" ht="15" x14ac:dyDescent="0.25">
      <c r="A1913" t="s">
        <v>323</v>
      </c>
      <c r="B1913" t="s">
        <v>458</v>
      </c>
      <c r="C1913" t="s">
        <v>18</v>
      </c>
      <c r="D1913" t="s">
        <v>153</v>
      </c>
      <c r="E1913">
        <v>4</v>
      </c>
      <c r="F1913">
        <v>129</v>
      </c>
      <c r="G1913">
        <v>2</v>
      </c>
      <c r="H1913">
        <v>135</v>
      </c>
      <c r="I1913">
        <v>66</v>
      </c>
      <c r="J1913">
        <v>1</v>
      </c>
    </row>
    <row r="1914" spans="1:10" ht="15" x14ac:dyDescent="0.25">
      <c r="A1914" t="s">
        <v>323</v>
      </c>
      <c r="B1914" t="s">
        <v>459</v>
      </c>
      <c r="C1914" t="s">
        <v>18</v>
      </c>
      <c r="D1914" t="s">
        <v>153</v>
      </c>
      <c r="E1914">
        <v>5</v>
      </c>
      <c r="F1914">
        <v>77</v>
      </c>
      <c r="G1914">
        <v>7</v>
      </c>
      <c r="H1914">
        <v>89</v>
      </c>
      <c r="I1914">
        <v>161</v>
      </c>
      <c r="J1914">
        <v>2</v>
      </c>
    </row>
    <row r="1915" spans="1:10" ht="15" x14ac:dyDescent="0.25">
      <c r="A1915" t="s">
        <v>323</v>
      </c>
      <c r="B1915" t="s">
        <v>460</v>
      </c>
      <c r="C1915" t="s">
        <v>18</v>
      </c>
      <c r="D1915" t="s">
        <v>153</v>
      </c>
      <c r="E1915">
        <v>1</v>
      </c>
      <c r="F1915">
        <v>35</v>
      </c>
      <c r="G1915"/>
      <c r="H1915"/>
      <c r="I1915"/>
      <c r="J1915">
        <v>3</v>
      </c>
    </row>
    <row r="1916" spans="1:10" ht="15" x14ac:dyDescent="0.25">
      <c r="A1916" t="s">
        <v>323</v>
      </c>
      <c r="B1916" t="s">
        <v>461</v>
      </c>
      <c r="C1916" t="s">
        <v>18</v>
      </c>
      <c r="D1916" t="s">
        <v>153</v>
      </c>
      <c r="E1916">
        <v>3</v>
      </c>
      <c r="F1916">
        <v>38</v>
      </c>
      <c r="G1916">
        <v>4</v>
      </c>
      <c r="H1916">
        <v>45</v>
      </c>
      <c r="I1916">
        <v>81</v>
      </c>
      <c r="J1916">
        <v>4</v>
      </c>
    </row>
    <row r="1917" spans="1:10" ht="15" x14ac:dyDescent="0.25">
      <c r="A1917" t="s">
        <v>323</v>
      </c>
      <c r="B1917" t="s">
        <v>462</v>
      </c>
      <c r="C1917" t="s">
        <v>18</v>
      </c>
      <c r="D1917" t="s">
        <v>153</v>
      </c>
      <c r="E1917">
        <v>2</v>
      </c>
      <c r="F1917">
        <v>39</v>
      </c>
      <c r="G1917">
        <v>3</v>
      </c>
      <c r="H1917">
        <v>44</v>
      </c>
      <c r="I1917">
        <v>79</v>
      </c>
      <c r="J1917">
        <v>5</v>
      </c>
    </row>
    <row r="1918" spans="1:10" ht="15" x14ac:dyDescent="0.25">
      <c r="A1918" t="s">
        <v>323</v>
      </c>
      <c r="B1918" t="s">
        <v>463</v>
      </c>
      <c r="C1918" t="s">
        <v>18</v>
      </c>
      <c r="D1918" t="s">
        <v>153</v>
      </c>
      <c r="E1918">
        <v>3</v>
      </c>
      <c r="F1918">
        <v>25</v>
      </c>
      <c r="G1918">
        <v>3</v>
      </c>
      <c r="H1918">
        <v>31</v>
      </c>
      <c r="I1918">
        <v>62</v>
      </c>
      <c r="J1918">
        <v>6</v>
      </c>
    </row>
    <row r="1919" spans="1:10" ht="15" x14ac:dyDescent="0.25">
      <c r="A1919" t="s">
        <v>323</v>
      </c>
      <c r="B1919" t="s">
        <v>464</v>
      </c>
      <c r="C1919" t="s">
        <v>18</v>
      </c>
      <c r="D1919" t="s">
        <v>153</v>
      </c>
      <c r="E1919"/>
      <c r="F1919">
        <v>1</v>
      </c>
      <c r="G1919"/>
      <c r="H1919">
        <v>1</v>
      </c>
      <c r="I1919">
        <v>4</v>
      </c>
      <c r="J1919">
        <v>7</v>
      </c>
    </row>
    <row r="1920" spans="1:10" ht="15" x14ac:dyDescent="0.25">
      <c r="A1920" t="s">
        <v>323</v>
      </c>
      <c r="B1920" t="s">
        <v>465</v>
      </c>
      <c r="C1920" t="s">
        <v>18</v>
      </c>
      <c r="D1920" t="s">
        <v>153</v>
      </c>
      <c r="E1920"/>
      <c r="F1920">
        <v>3</v>
      </c>
      <c r="G1920"/>
      <c r="H1920">
        <v>3</v>
      </c>
      <c r="I1920">
        <v>1</v>
      </c>
      <c r="J1920">
        <v>8</v>
      </c>
    </row>
    <row r="1921" spans="1:10" ht="15" x14ac:dyDescent="0.25">
      <c r="A1921" t="s">
        <v>323</v>
      </c>
      <c r="B1921" t="s">
        <v>466</v>
      </c>
      <c r="C1921" t="s">
        <v>18</v>
      </c>
      <c r="D1921" t="s">
        <v>153</v>
      </c>
      <c r="E1921"/>
      <c r="F1921">
        <v>6</v>
      </c>
      <c r="G1921"/>
      <c r="H1921">
        <v>6</v>
      </c>
      <c r="I1921">
        <v>8</v>
      </c>
      <c r="J1921">
        <v>9</v>
      </c>
    </row>
    <row r="1922" spans="1:10" ht="15" x14ac:dyDescent="0.25">
      <c r="A1922" t="s">
        <v>323</v>
      </c>
      <c r="B1922" t="s">
        <v>467</v>
      </c>
      <c r="C1922" t="s">
        <v>18</v>
      </c>
      <c r="D1922" t="s">
        <v>153</v>
      </c>
      <c r="E1922"/>
      <c r="F1922"/>
      <c r="G1922">
        <v>1</v>
      </c>
      <c r="H1922">
        <v>1</v>
      </c>
      <c r="I1922">
        <v>1</v>
      </c>
      <c r="J1922">
        <v>10</v>
      </c>
    </row>
    <row r="1923" spans="1:10" ht="15" x14ac:dyDescent="0.25">
      <c r="A1923" t="s">
        <v>323</v>
      </c>
      <c r="B1923" t="s">
        <v>468</v>
      </c>
      <c r="C1923" t="s">
        <v>18</v>
      </c>
      <c r="D1923" t="s">
        <v>153</v>
      </c>
      <c r="E1923">
        <v>5</v>
      </c>
      <c r="F1923">
        <v>51</v>
      </c>
      <c r="G1923">
        <v>6</v>
      </c>
      <c r="H1923">
        <v>62</v>
      </c>
      <c r="I1923">
        <v>111</v>
      </c>
      <c r="J1923">
        <v>11</v>
      </c>
    </row>
    <row r="1924" spans="1:10" ht="15" x14ac:dyDescent="0.25">
      <c r="A1924" t="s">
        <v>323</v>
      </c>
      <c r="B1924" t="s">
        <v>469</v>
      </c>
      <c r="C1924" t="s">
        <v>18</v>
      </c>
      <c r="D1924" t="s">
        <v>153</v>
      </c>
      <c r="E1924"/>
      <c r="F1924">
        <v>2</v>
      </c>
      <c r="G1924">
        <v>1</v>
      </c>
      <c r="H1924">
        <v>3</v>
      </c>
      <c r="I1924">
        <v>3</v>
      </c>
      <c r="J1924">
        <v>12</v>
      </c>
    </row>
    <row r="1925" spans="1:10" ht="15" x14ac:dyDescent="0.25">
      <c r="A1925" t="s">
        <v>323</v>
      </c>
      <c r="B1925" t="s">
        <v>470</v>
      </c>
      <c r="C1925" t="s">
        <v>18</v>
      </c>
      <c r="D1925" t="s">
        <v>153</v>
      </c>
      <c r="E1925"/>
      <c r="F1925">
        <v>2</v>
      </c>
      <c r="G1925"/>
      <c r="H1925">
        <v>2</v>
      </c>
      <c r="I1925">
        <v>4</v>
      </c>
      <c r="J1925">
        <v>13</v>
      </c>
    </row>
    <row r="1926" spans="1:10" ht="15" x14ac:dyDescent="0.25">
      <c r="A1926" t="s">
        <v>323</v>
      </c>
      <c r="B1926" t="s">
        <v>471</v>
      </c>
      <c r="C1926" t="s">
        <v>18</v>
      </c>
      <c r="D1926" t="s">
        <v>153</v>
      </c>
      <c r="E1926"/>
      <c r="F1926">
        <v>4</v>
      </c>
      <c r="G1926"/>
      <c r="H1926">
        <v>4</v>
      </c>
      <c r="I1926">
        <v>14</v>
      </c>
      <c r="J1926">
        <v>14</v>
      </c>
    </row>
    <row r="1927" spans="1:10" ht="15" x14ac:dyDescent="0.25">
      <c r="A1927" t="s">
        <v>323</v>
      </c>
      <c r="B1927" t="s">
        <v>472</v>
      </c>
      <c r="C1927" t="s">
        <v>18</v>
      </c>
      <c r="D1927" t="s">
        <v>153</v>
      </c>
      <c r="E1927"/>
      <c r="F1927"/>
      <c r="G1927"/>
      <c r="H1927"/>
      <c r="I1927"/>
      <c r="J1927">
        <v>15</v>
      </c>
    </row>
    <row r="1928" spans="1:10" ht="15" x14ac:dyDescent="0.25">
      <c r="A1928" t="s">
        <v>323</v>
      </c>
      <c r="B1928" t="s">
        <v>473</v>
      </c>
      <c r="C1928" t="s">
        <v>18</v>
      </c>
      <c r="D1928" t="s">
        <v>153</v>
      </c>
      <c r="E1928">
        <v>4</v>
      </c>
      <c r="F1928">
        <v>69</v>
      </c>
      <c r="G1928">
        <v>7</v>
      </c>
      <c r="H1928">
        <v>80</v>
      </c>
      <c r="I1928">
        <v>149</v>
      </c>
      <c r="J1928">
        <v>16</v>
      </c>
    </row>
    <row r="1929" spans="1:10" ht="15" x14ac:dyDescent="0.25">
      <c r="A1929" t="s">
        <v>323</v>
      </c>
      <c r="B1929" t="s">
        <v>474</v>
      </c>
      <c r="C1929" t="s">
        <v>18</v>
      </c>
      <c r="D1929" t="s">
        <v>153</v>
      </c>
      <c r="E1929">
        <v>3</v>
      </c>
      <c r="F1929">
        <v>35</v>
      </c>
      <c r="G1929">
        <v>5</v>
      </c>
      <c r="H1929">
        <v>43</v>
      </c>
      <c r="I1929">
        <v>85</v>
      </c>
      <c r="J1929">
        <v>17</v>
      </c>
    </row>
    <row r="1930" spans="1:10" ht="15" x14ac:dyDescent="0.25">
      <c r="A1930" t="s">
        <v>323</v>
      </c>
      <c r="B1930" t="s">
        <v>475</v>
      </c>
      <c r="C1930" t="s">
        <v>18</v>
      </c>
      <c r="D1930" t="s">
        <v>153</v>
      </c>
      <c r="E1930"/>
      <c r="F1930">
        <v>10</v>
      </c>
      <c r="G1930"/>
      <c r="H1930">
        <v>10</v>
      </c>
      <c r="I1930">
        <v>13</v>
      </c>
      <c r="J1930">
        <v>18</v>
      </c>
    </row>
    <row r="1931" spans="1:10" ht="15" x14ac:dyDescent="0.25">
      <c r="A1931" t="s">
        <v>323</v>
      </c>
      <c r="B1931" t="s">
        <v>476</v>
      </c>
      <c r="C1931" t="s">
        <v>18</v>
      </c>
      <c r="D1931" t="s">
        <v>153</v>
      </c>
      <c r="E1931">
        <v>1</v>
      </c>
      <c r="F1931">
        <v>2</v>
      </c>
      <c r="G1931"/>
      <c r="H1931">
        <v>3</v>
      </c>
      <c r="I1931">
        <v>6</v>
      </c>
      <c r="J1931">
        <v>19</v>
      </c>
    </row>
    <row r="1932" spans="1:10" ht="15" x14ac:dyDescent="0.25">
      <c r="A1932" t="s">
        <v>323</v>
      </c>
      <c r="B1932" t="s">
        <v>477</v>
      </c>
      <c r="C1932" t="s">
        <v>18</v>
      </c>
      <c r="D1932" t="s">
        <v>153</v>
      </c>
      <c r="E1932"/>
      <c r="F1932">
        <v>3</v>
      </c>
      <c r="G1932">
        <v>1</v>
      </c>
      <c r="H1932">
        <v>4</v>
      </c>
      <c r="I1932">
        <v>15</v>
      </c>
      <c r="J1932">
        <v>20</v>
      </c>
    </row>
    <row r="1933" spans="1:10" ht="15" x14ac:dyDescent="0.25">
      <c r="A1933" t="s">
        <v>323</v>
      </c>
      <c r="B1933" t="s">
        <v>478</v>
      </c>
      <c r="C1933" t="s">
        <v>18</v>
      </c>
      <c r="D1933" t="s">
        <v>153</v>
      </c>
      <c r="E1933"/>
      <c r="F1933">
        <v>12</v>
      </c>
      <c r="G1933">
        <v>1</v>
      </c>
      <c r="H1933">
        <v>13</v>
      </c>
      <c r="I1933">
        <v>16</v>
      </c>
      <c r="J1933">
        <v>21</v>
      </c>
    </row>
    <row r="1934" spans="1:10" ht="15" x14ac:dyDescent="0.25">
      <c r="A1934" t="s">
        <v>323</v>
      </c>
      <c r="B1934" t="s">
        <v>479</v>
      </c>
      <c r="C1934" t="s">
        <v>18</v>
      </c>
      <c r="D1934" t="s">
        <v>153</v>
      </c>
      <c r="E1934"/>
      <c r="F1934">
        <v>3</v>
      </c>
      <c r="G1934"/>
      <c r="H1934">
        <v>3</v>
      </c>
      <c r="I1934">
        <v>4</v>
      </c>
      <c r="J1934">
        <v>22</v>
      </c>
    </row>
    <row r="1935" spans="1:10" ht="15" x14ac:dyDescent="0.25">
      <c r="A1935" t="s">
        <v>323</v>
      </c>
      <c r="B1935" t="s">
        <v>480</v>
      </c>
      <c r="C1935" t="s">
        <v>18</v>
      </c>
      <c r="D1935" t="s">
        <v>153</v>
      </c>
      <c r="E1935">
        <v>1</v>
      </c>
      <c r="F1935">
        <v>4</v>
      </c>
      <c r="G1935"/>
      <c r="H1935">
        <v>5</v>
      </c>
      <c r="I1935">
        <v>1</v>
      </c>
      <c r="J1935">
        <v>23</v>
      </c>
    </row>
    <row r="1936" spans="1:10" ht="15" x14ac:dyDescent="0.25">
      <c r="A1936" t="s">
        <v>323</v>
      </c>
      <c r="B1936" t="s">
        <v>481</v>
      </c>
      <c r="C1936" t="s">
        <v>18</v>
      </c>
      <c r="D1936" t="s">
        <v>153</v>
      </c>
      <c r="E1936">
        <v>1</v>
      </c>
      <c r="F1936">
        <v>26</v>
      </c>
      <c r="G1936">
        <v>7</v>
      </c>
      <c r="H1936">
        <v>34</v>
      </c>
      <c r="I1936">
        <v>62</v>
      </c>
      <c r="J1936">
        <v>24</v>
      </c>
    </row>
    <row r="1937" spans="1:10" ht="15" x14ac:dyDescent="0.25">
      <c r="A1937" t="s">
        <v>323</v>
      </c>
      <c r="B1937" t="s">
        <v>482</v>
      </c>
      <c r="C1937" t="s">
        <v>18</v>
      </c>
      <c r="D1937" t="s">
        <v>153</v>
      </c>
      <c r="E1937">
        <v>2</v>
      </c>
      <c r="F1937">
        <v>19</v>
      </c>
      <c r="G1937">
        <v>2</v>
      </c>
      <c r="H1937">
        <v>23</v>
      </c>
      <c r="I1937">
        <v>44</v>
      </c>
      <c r="J1937">
        <v>25</v>
      </c>
    </row>
    <row r="1938" spans="1:10" ht="15" x14ac:dyDescent="0.25">
      <c r="A1938" t="s">
        <v>323</v>
      </c>
      <c r="B1938" t="s">
        <v>483</v>
      </c>
      <c r="C1938" t="s">
        <v>18</v>
      </c>
      <c r="D1938" t="s">
        <v>153</v>
      </c>
      <c r="E1938">
        <v>1</v>
      </c>
      <c r="F1938">
        <v>11</v>
      </c>
      <c r="G1938"/>
      <c r="H1938">
        <v>12</v>
      </c>
      <c r="I1938">
        <v>14</v>
      </c>
      <c r="J1938">
        <v>26</v>
      </c>
    </row>
    <row r="1939" spans="1:10" ht="15" x14ac:dyDescent="0.25">
      <c r="A1939" t="s">
        <v>323</v>
      </c>
      <c r="B1939" t="s">
        <v>484</v>
      </c>
      <c r="C1939" t="s">
        <v>18</v>
      </c>
      <c r="D1939" t="s">
        <v>153</v>
      </c>
      <c r="E1939"/>
      <c r="F1939">
        <v>2</v>
      </c>
      <c r="G1939"/>
      <c r="H1939">
        <v>2</v>
      </c>
      <c r="I1939">
        <v>2</v>
      </c>
      <c r="J1939">
        <v>27</v>
      </c>
    </row>
    <row r="1940" spans="1:10" ht="15" x14ac:dyDescent="0.25">
      <c r="A1940" t="s">
        <v>323</v>
      </c>
      <c r="B1940" t="s">
        <v>485</v>
      </c>
      <c r="C1940" t="s">
        <v>18</v>
      </c>
      <c r="D1940" t="s">
        <v>153</v>
      </c>
      <c r="E1940"/>
      <c r="F1940"/>
      <c r="G1940"/>
      <c r="H1940"/>
      <c r="I1940"/>
      <c r="J1940">
        <v>28</v>
      </c>
    </row>
    <row r="1941" spans="1:10" ht="15" x14ac:dyDescent="0.25">
      <c r="A1941" t="s">
        <v>323</v>
      </c>
      <c r="B1941" t="s">
        <v>486</v>
      </c>
      <c r="C1941" t="s">
        <v>18</v>
      </c>
      <c r="D1941" t="s">
        <v>153</v>
      </c>
      <c r="E1941">
        <v>1</v>
      </c>
      <c r="F1941">
        <v>8</v>
      </c>
      <c r="G1941">
        <v>3</v>
      </c>
      <c r="H1941">
        <v>12</v>
      </c>
      <c r="I1941">
        <v>24</v>
      </c>
      <c r="J1941">
        <v>29</v>
      </c>
    </row>
    <row r="1942" spans="1:10" ht="15" x14ac:dyDescent="0.25">
      <c r="A1942" t="s">
        <v>323</v>
      </c>
      <c r="B1942" t="s">
        <v>487</v>
      </c>
      <c r="C1942" t="s">
        <v>18</v>
      </c>
      <c r="D1942" t="s">
        <v>153</v>
      </c>
      <c r="E1942"/>
      <c r="F1942"/>
      <c r="G1942"/>
      <c r="H1942"/>
      <c r="I1942"/>
      <c r="J1942">
        <v>30</v>
      </c>
    </row>
    <row r="1943" spans="1:10" ht="15" x14ac:dyDescent="0.25">
      <c r="A1943" t="s">
        <v>323</v>
      </c>
      <c r="B1943" t="s">
        <v>488</v>
      </c>
      <c r="C1943" t="s">
        <v>18</v>
      </c>
      <c r="D1943" t="s">
        <v>153</v>
      </c>
      <c r="E1943"/>
      <c r="F1943"/>
      <c r="G1943"/>
      <c r="H1943"/>
      <c r="I1943"/>
      <c r="J1943">
        <v>31</v>
      </c>
    </row>
    <row r="1944" spans="1:10" ht="15" x14ac:dyDescent="0.25">
      <c r="A1944" t="s">
        <v>323</v>
      </c>
      <c r="B1944" t="s">
        <v>489</v>
      </c>
      <c r="C1944" t="s">
        <v>18</v>
      </c>
      <c r="D1944" t="s">
        <v>153</v>
      </c>
      <c r="E1944"/>
      <c r="F1944">
        <v>9</v>
      </c>
      <c r="G1944">
        <v>1</v>
      </c>
      <c r="H1944">
        <v>10</v>
      </c>
      <c r="I1944">
        <v>31</v>
      </c>
      <c r="J1944">
        <v>32</v>
      </c>
    </row>
    <row r="1945" spans="1:10" ht="15" x14ac:dyDescent="0.25">
      <c r="A1945" t="s">
        <v>323</v>
      </c>
      <c r="B1945" t="s">
        <v>490</v>
      </c>
      <c r="C1945" t="s">
        <v>18</v>
      </c>
      <c r="D1945" t="s">
        <v>153</v>
      </c>
      <c r="E1945">
        <v>1</v>
      </c>
      <c r="F1945">
        <v>1</v>
      </c>
      <c r="G1945">
        <v>3</v>
      </c>
      <c r="H1945">
        <v>5</v>
      </c>
      <c r="I1945">
        <v>8</v>
      </c>
      <c r="J1945">
        <v>33</v>
      </c>
    </row>
    <row r="1946" spans="1:10" ht="15" x14ac:dyDescent="0.25">
      <c r="A1946" t="s">
        <v>323</v>
      </c>
      <c r="B1946" t="s">
        <v>491</v>
      </c>
      <c r="C1946" t="s">
        <v>18</v>
      </c>
      <c r="D1946" t="s">
        <v>153</v>
      </c>
      <c r="E1946"/>
      <c r="F1946">
        <v>0.63600000000000001</v>
      </c>
      <c r="G1946">
        <v>1</v>
      </c>
      <c r="H1946">
        <v>0.64400000000000002</v>
      </c>
      <c r="I1946">
        <v>0.67800000000000005</v>
      </c>
      <c r="J1946">
        <v>34</v>
      </c>
    </row>
    <row r="1947" spans="1:10" ht="15" x14ac:dyDescent="0.25">
      <c r="A1947" t="s">
        <v>323</v>
      </c>
      <c r="B1947" t="s">
        <v>492</v>
      </c>
      <c r="C1947" t="s">
        <v>18</v>
      </c>
      <c r="D1947" t="s">
        <v>153</v>
      </c>
      <c r="E1947"/>
      <c r="F1947">
        <v>0.86699999999999999</v>
      </c>
      <c r="G1947"/>
      <c r="H1947">
        <v>0.86699999999999999</v>
      </c>
      <c r="I1947">
        <v>0.73</v>
      </c>
      <c r="J1947">
        <v>35</v>
      </c>
    </row>
    <row r="1948" spans="1:10" ht="15" x14ac:dyDescent="0.25">
      <c r="A1948" t="s">
        <v>323</v>
      </c>
      <c r="B1948" t="s">
        <v>178</v>
      </c>
      <c r="C1948" t="s">
        <v>18</v>
      </c>
      <c r="D1948" t="s">
        <v>153</v>
      </c>
      <c r="E1948"/>
      <c r="F1948">
        <v>8506</v>
      </c>
      <c r="G1948">
        <v>18578</v>
      </c>
      <c r="H1948">
        <v>8603</v>
      </c>
      <c r="I1948">
        <v>9323</v>
      </c>
      <c r="J1948">
        <v>36</v>
      </c>
    </row>
    <row r="1949" spans="1:10" ht="15" x14ac:dyDescent="0.25">
      <c r="A1949" t="s">
        <v>323</v>
      </c>
      <c r="B1949" t="s">
        <v>493</v>
      </c>
      <c r="C1949" t="s">
        <v>18</v>
      </c>
      <c r="D1949" t="s">
        <v>153</v>
      </c>
      <c r="E1949"/>
      <c r="F1949"/>
      <c r="G1949">
        <v>2</v>
      </c>
      <c r="H1949"/>
      <c r="I1949"/>
      <c r="J1949">
        <v>39</v>
      </c>
    </row>
    <row r="1950" spans="1:10" ht="15" x14ac:dyDescent="0.25">
      <c r="A1950" t="s">
        <v>323</v>
      </c>
      <c r="B1950" t="s">
        <v>494</v>
      </c>
      <c r="C1950" t="s">
        <v>18</v>
      </c>
      <c r="D1950" t="s">
        <v>153</v>
      </c>
      <c r="E1950"/>
      <c r="F1950"/>
      <c r="G1950">
        <v>2</v>
      </c>
      <c r="H1950">
        <v>1</v>
      </c>
      <c r="I1950">
        <v>1</v>
      </c>
      <c r="J1950">
        <v>40</v>
      </c>
    </row>
    <row r="1951" spans="1:10" ht="15" x14ac:dyDescent="0.25">
      <c r="A1951" t="s">
        <v>323</v>
      </c>
      <c r="B1951" t="s">
        <v>495</v>
      </c>
      <c r="C1951" t="s">
        <v>18</v>
      </c>
      <c r="D1951" t="s">
        <v>153</v>
      </c>
      <c r="E1951"/>
      <c r="F1951"/>
      <c r="G1951">
        <v>2</v>
      </c>
      <c r="H1951">
        <v>1</v>
      </c>
      <c r="I1951">
        <v>1</v>
      </c>
      <c r="J1951">
        <v>41</v>
      </c>
    </row>
    <row r="1952" spans="1:10" ht="15" x14ac:dyDescent="0.25">
      <c r="A1952" t="s">
        <v>324</v>
      </c>
      <c r="B1952" t="s">
        <v>458</v>
      </c>
      <c r="C1952" t="s">
        <v>18</v>
      </c>
      <c r="D1952" t="s">
        <v>154</v>
      </c>
      <c r="E1952">
        <v>6</v>
      </c>
      <c r="F1952">
        <v>368</v>
      </c>
      <c r="G1952">
        <v>6</v>
      </c>
      <c r="H1952">
        <v>380</v>
      </c>
      <c r="I1952">
        <v>306</v>
      </c>
      <c r="J1952">
        <v>1</v>
      </c>
    </row>
    <row r="1953" spans="1:10" ht="15" x14ac:dyDescent="0.25">
      <c r="A1953" t="s">
        <v>324</v>
      </c>
      <c r="B1953" t="s">
        <v>459</v>
      </c>
      <c r="C1953" t="s">
        <v>18</v>
      </c>
      <c r="D1953" t="s">
        <v>154</v>
      </c>
      <c r="E1953">
        <v>6</v>
      </c>
      <c r="F1953">
        <v>338</v>
      </c>
      <c r="G1953">
        <v>14</v>
      </c>
      <c r="H1953">
        <v>358</v>
      </c>
      <c r="I1953">
        <v>443</v>
      </c>
      <c r="J1953">
        <v>2</v>
      </c>
    </row>
    <row r="1954" spans="1:10" ht="15" x14ac:dyDescent="0.25">
      <c r="A1954" t="s">
        <v>324</v>
      </c>
      <c r="B1954" t="s">
        <v>460</v>
      </c>
      <c r="C1954" t="s">
        <v>18</v>
      </c>
      <c r="D1954" t="s">
        <v>154</v>
      </c>
      <c r="E1954">
        <v>2</v>
      </c>
      <c r="F1954">
        <v>180</v>
      </c>
      <c r="G1954"/>
      <c r="H1954">
        <v>6</v>
      </c>
      <c r="I1954">
        <v>1</v>
      </c>
      <c r="J1954">
        <v>3</v>
      </c>
    </row>
    <row r="1955" spans="1:10" ht="15" x14ac:dyDescent="0.25">
      <c r="A1955" t="s">
        <v>324</v>
      </c>
      <c r="B1955" t="s">
        <v>461</v>
      </c>
      <c r="C1955" t="s">
        <v>18</v>
      </c>
      <c r="D1955" t="s">
        <v>154</v>
      </c>
      <c r="E1955">
        <v>4</v>
      </c>
      <c r="F1955">
        <v>171</v>
      </c>
      <c r="G1955">
        <v>3</v>
      </c>
      <c r="H1955">
        <v>178</v>
      </c>
      <c r="I1955">
        <v>210</v>
      </c>
      <c r="J1955">
        <v>4</v>
      </c>
    </row>
    <row r="1956" spans="1:10" ht="15" x14ac:dyDescent="0.25">
      <c r="A1956" t="s">
        <v>324</v>
      </c>
      <c r="B1956" t="s">
        <v>462</v>
      </c>
      <c r="C1956" t="s">
        <v>18</v>
      </c>
      <c r="D1956" t="s">
        <v>154</v>
      </c>
      <c r="E1956">
        <v>2</v>
      </c>
      <c r="F1956">
        <v>158</v>
      </c>
      <c r="G1956">
        <v>11</v>
      </c>
      <c r="H1956">
        <v>171</v>
      </c>
      <c r="I1956">
        <v>224</v>
      </c>
      <c r="J1956">
        <v>5</v>
      </c>
    </row>
    <row r="1957" spans="1:10" ht="15" x14ac:dyDescent="0.25">
      <c r="A1957" t="s">
        <v>324</v>
      </c>
      <c r="B1957" t="s">
        <v>463</v>
      </c>
      <c r="C1957" t="s">
        <v>18</v>
      </c>
      <c r="D1957" t="s">
        <v>154</v>
      </c>
      <c r="E1957">
        <v>2</v>
      </c>
      <c r="F1957">
        <v>61</v>
      </c>
      <c r="G1957">
        <v>1</v>
      </c>
      <c r="H1957">
        <v>64</v>
      </c>
      <c r="I1957">
        <v>72</v>
      </c>
      <c r="J1957">
        <v>6</v>
      </c>
    </row>
    <row r="1958" spans="1:10" ht="15" x14ac:dyDescent="0.25">
      <c r="A1958" t="s">
        <v>324</v>
      </c>
      <c r="B1958" t="s">
        <v>464</v>
      </c>
      <c r="C1958" t="s">
        <v>18</v>
      </c>
      <c r="D1958" t="s">
        <v>154</v>
      </c>
      <c r="E1958"/>
      <c r="F1958">
        <v>5</v>
      </c>
      <c r="G1958"/>
      <c r="H1958">
        <v>5</v>
      </c>
      <c r="I1958">
        <v>9</v>
      </c>
      <c r="J1958">
        <v>7</v>
      </c>
    </row>
    <row r="1959" spans="1:10" ht="15" x14ac:dyDescent="0.25">
      <c r="A1959" t="s">
        <v>324</v>
      </c>
      <c r="B1959" t="s">
        <v>465</v>
      </c>
      <c r="C1959" t="s">
        <v>18</v>
      </c>
      <c r="D1959" t="s">
        <v>154</v>
      </c>
      <c r="E1959"/>
      <c r="F1959">
        <v>1</v>
      </c>
      <c r="G1959"/>
      <c r="H1959">
        <v>1</v>
      </c>
      <c r="I1959">
        <v>6</v>
      </c>
      <c r="J1959">
        <v>8</v>
      </c>
    </row>
    <row r="1960" spans="1:10" ht="15" x14ac:dyDescent="0.25">
      <c r="A1960" t="s">
        <v>324</v>
      </c>
      <c r="B1960" t="s">
        <v>466</v>
      </c>
      <c r="C1960" t="s">
        <v>18</v>
      </c>
      <c r="D1960" t="s">
        <v>154</v>
      </c>
      <c r="E1960">
        <v>1</v>
      </c>
      <c r="F1960">
        <v>65</v>
      </c>
      <c r="G1960">
        <v>5</v>
      </c>
      <c r="H1960">
        <v>71</v>
      </c>
      <c r="I1960">
        <v>72</v>
      </c>
      <c r="J1960">
        <v>9</v>
      </c>
    </row>
    <row r="1961" spans="1:10" ht="15" x14ac:dyDescent="0.25">
      <c r="A1961" t="s">
        <v>324</v>
      </c>
      <c r="B1961" t="s">
        <v>467</v>
      </c>
      <c r="C1961" t="s">
        <v>18</v>
      </c>
      <c r="D1961" t="s">
        <v>154</v>
      </c>
      <c r="E1961">
        <v>1</v>
      </c>
      <c r="F1961"/>
      <c r="G1961"/>
      <c r="H1961">
        <v>1</v>
      </c>
      <c r="I1961">
        <v>3</v>
      </c>
      <c r="J1961">
        <v>10</v>
      </c>
    </row>
    <row r="1962" spans="1:10" ht="15" x14ac:dyDescent="0.25">
      <c r="A1962" t="s">
        <v>324</v>
      </c>
      <c r="B1962" t="s">
        <v>468</v>
      </c>
      <c r="C1962" t="s">
        <v>18</v>
      </c>
      <c r="D1962" t="s">
        <v>154</v>
      </c>
      <c r="E1962">
        <v>3</v>
      </c>
      <c r="F1962">
        <v>226</v>
      </c>
      <c r="G1962">
        <v>8</v>
      </c>
      <c r="H1962">
        <v>237</v>
      </c>
      <c r="I1962">
        <v>305</v>
      </c>
      <c r="J1962">
        <v>11</v>
      </c>
    </row>
    <row r="1963" spans="1:10" ht="15" x14ac:dyDescent="0.25">
      <c r="A1963" t="s">
        <v>324</v>
      </c>
      <c r="B1963" t="s">
        <v>469</v>
      </c>
      <c r="C1963" t="s">
        <v>18</v>
      </c>
      <c r="D1963" t="s">
        <v>154</v>
      </c>
      <c r="E1963">
        <v>1</v>
      </c>
      <c r="F1963">
        <v>12</v>
      </c>
      <c r="G1963"/>
      <c r="H1963">
        <v>13</v>
      </c>
      <c r="I1963">
        <v>16</v>
      </c>
      <c r="J1963">
        <v>12</v>
      </c>
    </row>
    <row r="1964" spans="1:10" ht="15" x14ac:dyDescent="0.25">
      <c r="A1964" t="s">
        <v>324</v>
      </c>
      <c r="B1964" t="s">
        <v>470</v>
      </c>
      <c r="C1964" t="s">
        <v>18</v>
      </c>
      <c r="D1964" t="s">
        <v>154</v>
      </c>
      <c r="E1964"/>
      <c r="F1964">
        <v>11</v>
      </c>
      <c r="G1964"/>
      <c r="H1964">
        <v>11</v>
      </c>
      <c r="I1964">
        <v>7</v>
      </c>
      <c r="J1964">
        <v>13</v>
      </c>
    </row>
    <row r="1965" spans="1:10" ht="15" x14ac:dyDescent="0.25">
      <c r="A1965" t="s">
        <v>324</v>
      </c>
      <c r="B1965" t="s">
        <v>471</v>
      </c>
      <c r="C1965" t="s">
        <v>18</v>
      </c>
      <c r="D1965" t="s">
        <v>154</v>
      </c>
      <c r="E1965">
        <v>1</v>
      </c>
      <c r="F1965">
        <v>29</v>
      </c>
      <c r="G1965">
        <v>1</v>
      </c>
      <c r="H1965">
        <v>31</v>
      </c>
      <c r="I1965">
        <v>41</v>
      </c>
      <c r="J1965">
        <v>14</v>
      </c>
    </row>
    <row r="1966" spans="1:10" ht="15" x14ac:dyDescent="0.25">
      <c r="A1966" t="s">
        <v>324</v>
      </c>
      <c r="B1966" t="s">
        <v>472</v>
      </c>
      <c r="C1966" t="s">
        <v>18</v>
      </c>
      <c r="D1966" t="s">
        <v>154</v>
      </c>
      <c r="E1966"/>
      <c r="F1966"/>
      <c r="G1966"/>
      <c r="H1966"/>
      <c r="I1966"/>
      <c r="J1966">
        <v>15</v>
      </c>
    </row>
    <row r="1967" spans="1:10" ht="15" x14ac:dyDescent="0.25">
      <c r="A1967" t="s">
        <v>324</v>
      </c>
      <c r="B1967" t="s">
        <v>473</v>
      </c>
      <c r="C1967" t="s">
        <v>18</v>
      </c>
      <c r="D1967" t="s">
        <v>154</v>
      </c>
      <c r="E1967">
        <v>5</v>
      </c>
      <c r="F1967">
        <v>311</v>
      </c>
      <c r="G1967">
        <v>8</v>
      </c>
      <c r="H1967">
        <v>324</v>
      </c>
      <c r="I1967">
        <v>401</v>
      </c>
      <c r="J1967">
        <v>16</v>
      </c>
    </row>
    <row r="1968" spans="1:10" ht="15" x14ac:dyDescent="0.25">
      <c r="A1968" t="s">
        <v>324</v>
      </c>
      <c r="B1968" t="s">
        <v>474</v>
      </c>
      <c r="C1968" t="s">
        <v>18</v>
      </c>
      <c r="D1968" t="s">
        <v>154</v>
      </c>
      <c r="E1968">
        <v>3</v>
      </c>
      <c r="F1968">
        <v>173</v>
      </c>
      <c r="G1968">
        <v>11</v>
      </c>
      <c r="H1968">
        <v>187</v>
      </c>
      <c r="I1968">
        <v>237</v>
      </c>
      <c r="J1968">
        <v>17</v>
      </c>
    </row>
    <row r="1969" spans="1:10" ht="15" x14ac:dyDescent="0.25">
      <c r="A1969" t="s">
        <v>324</v>
      </c>
      <c r="B1969" t="s">
        <v>475</v>
      </c>
      <c r="C1969" t="s">
        <v>18</v>
      </c>
      <c r="D1969" t="s">
        <v>154</v>
      </c>
      <c r="E1969"/>
      <c r="F1969">
        <v>19</v>
      </c>
      <c r="G1969">
        <v>1</v>
      </c>
      <c r="H1969">
        <v>20</v>
      </c>
      <c r="I1969">
        <v>32</v>
      </c>
      <c r="J1969">
        <v>18</v>
      </c>
    </row>
    <row r="1970" spans="1:10" ht="15" x14ac:dyDescent="0.25">
      <c r="A1970" t="s">
        <v>324</v>
      </c>
      <c r="B1970" t="s">
        <v>476</v>
      </c>
      <c r="C1970" t="s">
        <v>18</v>
      </c>
      <c r="D1970" t="s">
        <v>154</v>
      </c>
      <c r="E1970"/>
      <c r="F1970">
        <v>8</v>
      </c>
      <c r="G1970"/>
      <c r="H1970">
        <v>8</v>
      </c>
      <c r="I1970">
        <v>8</v>
      </c>
      <c r="J1970">
        <v>19</v>
      </c>
    </row>
    <row r="1971" spans="1:10" ht="15" x14ac:dyDescent="0.25">
      <c r="A1971" t="s">
        <v>324</v>
      </c>
      <c r="B1971" t="s">
        <v>477</v>
      </c>
      <c r="C1971" t="s">
        <v>18</v>
      </c>
      <c r="D1971" t="s">
        <v>154</v>
      </c>
      <c r="E1971"/>
      <c r="F1971">
        <v>29</v>
      </c>
      <c r="G1971"/>
      <c r="H1971">
        <v>29</v>
      </c>
      <c r="I1971">
        <v>39</v>
      </c>
      <c r="J1971">
        <v>20</v>
      </c>
    </row>
    <row r="1972" spans="1:10" ht="15" x14ac:dyDescent="0.25">
      <c r="A1972" t="s">
        <v>324</v>
      </c>
      <c r="B1972" t="s">
        <v>478</v>
      </c>
      <c r="C1972" t="s">
        <v>18</v>
      </c>
      <c r="D1972" t="s">
        <v>154</v>
      </c>
      <c r="E1972"/>
      <c r="F1972">
        <v>52</v>
      </c>
      <c r="G1972">
        <v>1</v>
      </c>
      <c r="H1972">
        <v>53</v>
      </c>
      <c r="I1972">
        <v>61</v>
      </c>
      <c r="J1972">
        <v>21</v>
      </c>
    </row>
    <row r="1973" spans="1:10" ht="15" x14ac:dyDescent="0.25">
      <c r="A1973" t="s">
        <v>324</v>
      </c>
      <c r="B1973" t="s">
        <v>479</v>
      </c>
      <c r="C1973" t="s">
        <v>18</v>
      </c>
      <c r="D1973" t="s">
        <v>154</v>
      </c>
      <c r="E1973"/>
      <c r="F1973">
        <v>15</v>
      </c>
      <c r="G1973"/>
      <c r="H1973">
        <v>15</v>
      </c>
      <c r="I1973">
        <v>16</v>
      </c>
      <c r="J1973">
        <v>22</v>
      </c>
    </row>
    <row r="1974" spans="1:10" ht="15" x14ac:dyDescent="0.25">
      <c r="A1974" t="s">
        <v>324</v>
      </c>
      <c r="B1974" t="s">
        <v>480</v>
      </c>
      <c r="C1974" t="s">
        <v>18</v>
      </c>
      <c r="D1974" t="s">
        <v>154</v>
      </c>
      <c r="E1974"/>
      <c r="F1974">
        <v>5</v>
      </c>
      <c r="G1974">
        <v>1</v>
      </c>
      <c r="H1974">
        <v>6</v>
      </c>
      <c r="I1974">
        <v>9</v>
      </c>
      <c r="J1974">
        <v>23</v>
      </c>
    </row>
    <row r="1975" spans="1:10" ht="15" x14ac:dyDescent="0.25">
      <c r="A1975" t="s">
        <v>324</v>
      </c>
      <c r="B1975" t="s">
        <v>481</v>
      </c>
      <c r="C1975" t="s">
        <v>18</v>
      </c>
      <c r="D1975" t="s">
        <v>154</v>
      </c>
      <c r="E1975">
        <v>4</v>
      </c>
      <c r="F1975">
        <v>107</v>
      </c>
      <c r="G1975">
        <v>4</v>
      </c>
      <c r="H1975">
        <v>115</v>
      </c>
      <c r="I1975">
        <v>104</v>
      </c>
      <c r="J1975">
        <v>24</v>
      </c>
    </row>
    <row r="1976" spans="1:10" ht="15" x14ac:dyDescent="0.25">
      <c r="A1976" t="s">
        <v>324</v>
      </c>
      <c r="B1976" t="s">
        <v>482</v>
      </c>
      <c r="C1976" t="s">
        <v>18</v>
      </c>
      <c r="D1976" t="s">
        <v>154</v>
      </c>
      <c r="E1976">
        <v>1</v>
      </c>
      <c r="F1976">
        <v>94</v>
      </c>
      <c r="G1976">
        <v>3</v>
      </c>
      <c r="H1976">
        <v>98</v>
      </c>
      <c r="I1976">
        <v>127</v>
      </c>
      <c r="J1976">
        <v>25</v>
      </c>
    </row>
    <row r="1977" spans="1:10" ht="15" x14ac:dyDescent="0.25">
      <c r="A1977" t="s">
        <v>324</v>
      </c>
      <c r="B1977" t="s">
        <v>483</v>
      </c>
      <c r="C1977" t="s">
        <v>18</v>
      </c>
      <c r="D1977" t="s">
        <v>154</v>
      </c>
      <c r="E1977"/>
      <c r="F1977">
        <v>36</v>
      </c>
      <c r="G1977">
        <v>1</v>
      </c>
      <c r="H1977">
        <v>37</v>
      </c>
      <c r="I1977">
        <v>27</v>
      </c>
      <c r="J1977">
        <v>26</v>
      </c>
    </row>
    <row r="1978" spans="1:10" ht="15" x14ac:dyDescent="0.25">
      <c r="A1978" t="s">
        <v>324</v>
      </c>
      <c r="B1978" t="s">
        <v>484</v>
      </c>
      <c r="C1978" t="s">
        <v>18</v>
      </c>
      <c r="D1978" t="s">
        <v>154</v>
      </c>
      <c r="E1978">
        <v>1</v>
      </c>
      <c r="F1978">
        <v>13</v>
      </c>
      <c r="G1978"/>
      <c r="H1978">
        <v>14</v>
      </c>
      <c r="I1978">
        <v>9</v>
      </c>
      <c r="J1978">
        <v>27</v>
      </c>
    </row>
    <row r="1979" spans="1:10" ht="15" x14ac:dyDescent="0.25">
      <c r="A1979" t="s">
        <v>324</v>
      </c>
      <c r="B1979" t="s">
        <v>485</v>
      </c>
      <c r="C1979" t="s">
        <v>18</v>
      </c>
      <c r="D1979" t="s">
        <v>154</v>
      </c>
      <c r="E1979"/>
      <c r="F1979">
        <v>1</v>
      </c>
      <c r="G1979"/>
      <c r="H1979">
        <v>1</v>
      </c>
      <c r="I1979">
        <v>1</v>
      </c>
      <c r="J1979">
        <v>28</v>
      </c>
    </row>
    <row r="1980" spans="1:10" ht="15" x14ac:dyDescent="0.25">
      <c r="A1980" t="s">
        <v>324</v>
      </c>
      <c r="B1980" t="s">
        <v>486</v>
      </c>
      <c r="C1980" t="s">
        <v>18</v>
      </c>
      <c r="D1980" t="s">
        <v>154</v>
      </c>
      <c r="E1980">
        <v>3</v>
      </c>
      <c r="F1980">
        <v>48</v>
      </c>
      <c r="G1980">
        <v>1</v>
      </c>
      <c r="H1980">
        <v>52</v>
      </c>
      <c r="I1980">
        <v>62</v>
      </c>
      <c r="J1980">
        <v>29</v>
      </c>
    </row>
    <row r="1981" spans="1:10" ht="15" x14ac:dyDescent="0.25">
      <c r="A1981" t="s">
        <v>324</v>
      </c>
      <c r="B1981" t="s">
        <v>487</v>
      </c>
      <c r="C1981" t="s">
        <v>18</v>
      </c>
      <c r="D1981" t="s">
        <v>154</v>
      </c>
      <c r="E1981"/>
      <c r="F1981">
        <v>2</v>
      </c>
      <c r="G1981"/>
      <c r="H1981">
        <v>2</v>
      </c>
      <c r="I1981"/>
      <c r="J1981">
        <v>30</v>
      </c>
    </row>
    <row r="1982" spans="1:10" ht="15" x14ac:dyDescent="0.25">
      <c r="A1982" t="s">
        <v>324</v>
      </c>
      <c r="B1982" t="s">
        <v>488</v>
      </c>
      <c r="C1982" t="s">
        <v>18</v>
      </c>
      <c r="D1982" t="s">
        <v>154</v>
      </c>
      <c r="E1982"/>
      <c r="F1982"/>
      <c r="G1982"/>
      <c r="H1982"/>
      <c r="I1982"/>
      <c r="J1982">
        <v>31</v>
      </c>
    </row>
    <row r="1983" spans="1:10" ht="15" x14ac:dyDescent="0.25">
      <c r="A1983" t="s">
        <v>324</v>
      </c>
      <c r="B1983" t="s">
        <v>489</v>
      </c>
      <c r="C1983" t="s">
        <v>18</v>
      </c>
      <c r="D1983" t="s">
        <v>154</v>
      </c>
      <c r="E1983">
        <v>1</v>
      </c>
      <c r="F1983">
        <v>66</v>
      </c>
      <c r="G1983">
        <v>3</v>
      </c>
      <c r="H1983">
        <v>70</v>
      </c>
      <c r="I1983">
        <v>72</v>
      </c>
      <c r="J1983">
        <v>32</v>
      </c>
    </row>
    <row r="1984" spans="1:10" ht="15" x14ac:dyDescent="0.25">
      <c r="A1984" t="s">
        <v>324</v>
      </c>
      <c r="B1984" t="s">
        <v>490</v>
      </c>
      <c r="C1984" t="s">
        <v>18</v>
      </c>
      <c r="D1984" t="s">
        <v>154</v>
      </c>
      <c r="E1984"/>
      <c r="F1984">
        <v>24</v>
      </c>
      <c r="G1984">
        <v>4</v>
      </c>
      <c r="H1984">
        <v>28</v>
      </c>
      <c r="I1984">
        <v>16</v>
      </c>
      <c r="J1984">
        <v>33</v>
      </c>
    </row>
    <row r="1985" spans="1:10" ht="15" x14ac:dyDescent="0.25">
      <c r="A1985" t="s">
        <v>324</v>
      </c>
      <c r="B1985" t="s">
        <v>491</v>
      </c>
      <c r="C1985" t="s">
        <v>18</v>
      </c>
      <c r="D1985" t="s">
        <v>154</v>
      </c>
      <c r="E1985">
        <v>0.72699999999999998</v>
      </c>
      <c r="F1985">
        <v>0.69699999999999995</v>
      </c>
      <c r="G1985">
        <v>1</v>
      </c>
      <c r="H1985">
        <v>0.70499999999999996</v>
      </c>
      <c r="I1985">
        <v>0.70899999999999996</v>
      </c>
      <c r="J1985">
        <v>34</v>
      </c>
    </row>
    <row r="1986" spans="1:10" ht="15" x14ac:dyDescent="0.25">
      <c r="A1986" t="s">
        <v>324</v>
      </c>
      <c r="B1986" t="s">
        <v>492</v>
      </c>
      <c r="C1986" t="s">
        <v>18</v>
      </c>
      <c r="D1986" t="s">
        <v>154</v>
      </c>
      <c r="E1986">
        <v>0.66700000000000004</v>
      </c>
      <c r="F1986">
        <v>0.68300000000000005</v>
      </c>
      <c r="G1986">
        <v>0.92900000000000005</v>
      </c>
      <c r="H1986">
        <v>0.69599999999999995</v>
      </c>
      <c r="I1986">
        <v>0.72099999999999997</v>
      </c>
      <c r="J1986">
        <v>35</v>
      </c>
    </row>
    <row r="1987" spans="1:10" ht="15" x14ac:dyDescent="0.25">
      <c r="A1987" t="s">
        <v>324</v>
      </c>
      <c r="B1987" t="s">
        <v>178</v>
      </c>
      <c r="C1987" t="s">
        <v>18</v>
      </c>
      <c r="D1987" t="s">
        <v>154</v>
      </c>
      <c r="E1987">
        <v>8690</v>
      </c>
      <c r="F1987">
        <v>7912</v>
      </c>
      <c r="G1987">
        <v>13006</v>
      </c>
      <c r="H1987">
        <v>8093</v>
      </c>
      <c r="I1987">
        <v>8833</v>
      </c>
      <c r="J1987">
        <v>36</v>
      </c>
    </row>
    <row r="1988" spans="1:10" ht="15" x14ac:dyDescent="0.25">
      <c r="A1988" t="s">
        <v>324</v>
      </c>
      <c r="B1988" t="s">
        <v>493</v>
      </c>
      <c r="C1988" t="s">
        <v>18</v>
      </c>
      <c r="D1988" t="s">
        <v>154</v>
      </c>
      <c r="E1988"/>
      <c r="F1988"/>
      <c r="G1988">
        <v>3</v>
      </c>
      <c r="H1988"/>
      <c r="I1988"/>
      <c r="J1988">
        <v>39</v>
      </c>
    </row>
    <row r="1989" spans="1:10" ht="15" x14ac:dyDescent="0.25">
      <c r="A1989" t="s">
        <v>324</v>
      </c>
      <c r="B1989" t="s">
        <v>494</v>
      </c>
      <c r="C1989" t="s">
        <v>18</v>
      </c>
      <c r="D1989" t="s">
        <v>154</v>
      </c>
      <c r="E1989"/>
      <c r="F1989"/>
      <c r="G1989">
        <v>3</v>
      </c>
      <c r="H1989">
        <v>1</v>
      </c>
      <c r="I1989">
        <v>1</v>
      </c>
      <c r="J1989">
        <v>40</v>
      </c>
    </row>
    <row r="1990" spans="1:10" ht="15" x14ac:dyDescent="0.25">
      <c r="A1990" t="s">
        <v>324</v>
      </c>
      <c r="B1990" t="s">
        <v>495</v>
      </c>
      <c r="C1990" t="s">
        <v>18</v>
      </c>
      <c r="D1990" t="s">
        <v>154</v>
      </c>
      <c r="E1990"/>
      <c r="F1990"/>
      <c r="G1990">
        <v>3</v>
      </c>
      <c r="H1990">
        <v>1</v>
      </c>
      <c r="I1990">
        <v>1</v>
      </c>
      <c r="J1990">
        <v>41</v>
      </c>
    </row>
    <row r="1991" spans="1:10" ht="15" x14ac:dyDescent="0.25">
      <c r="A1991" t="s">
        <v>326</v>
      </c>
      <c r="B1991" t="s">
        <v>458</v>
      </c>
      <c r="C1991" t="s">
        <v>19</v>
      </c>
      <c r="D1991" t="s">
        <v>155</v>
      </c>
      <c r="E1991">
        <v>21</v>
      </c>
      <c r="F1991">
        <v>59</v>
      </c>
      <c r="G1991">
        <v>1</v>
      </c>
      <c r="H1991">
        <v>81</v>
      </c>
      <c r="I1991">
        <v>66</v>
      </c>
      <c r="J1991">
        <v>1</v>
      </c>
    </row>
    <row r="1992" spans="1:10" ht="15" x14ac:dyDescent="0.25">
      <c r="A1992" t="s">
        <v>326</v>
      </c>
      <c r="B1992" t="s">
        <v>459</v>
      </c>
      <c r="C1992" t="s">
        <v>19</v>
      </c>
      <c r="D1992" t="s">
        <v>155</v>
      </c>
      <c r="E1992">
        <v>31</v>
      </c>
      <c r="F1992">
        <v>68</v>
      </c>
      <c r="G1992">
        <v>15</v>
      </c>
      <c r="H1992">
        <v>114</v>
      </c>
      <c r="I1992">
        <v>139</v>
      </c>
      <c r="J1992">
        <v>2</v>
      </c>
    </row>
    <row r="1993" spans="1:10" ht="15" x14ac:dyDescent="0.25">
      <c r="A1993" t="s">
        <v>326</v>
      </c>
      <c r="B1993" t="s">
        <v>460</v>
      </c>
      <c r="C1993" t="s">
        <v>19</v>
      </c>
      <c r="D1993" t="s">
        <v>155</v>
      </c>
      <c r="E1993">
        <v>17</v>
      </c>
      <c r="F1993">
        <v>22</v>
      </c>
      <c r="G1993"/>
      <c r="H1993">
        <v>4</v>
      </c>
      <c r="I1993">
        <v>1</v>
      </c>
      <c r="J1993">
        <v>3</v>
      </c>
    </row>
    <row r="1994" spans="1:10" ht="15" x14ac:dyDescent="0.25">
      <c r="A1994" t="s">
        <v>326</v>
      </c>
      <c r="B1994" t="s">
        <v>461</v>
      </c>
      <c r="C1994" t="s">
        <v>19</v>
      </c>
      <c r="D1994" t="s">
        <v>155</v>
      </c>
      <c r="E1994">
        <v>21</v>
      </c>
      <c r="F1994">
        <v>35</v>
      </c>
      <c r="G1994">
        <v>7</v>
      </c>
      <c r="H1994">
        <v>63</v>
      </c>
      <c r="I1994">
        <v>82</v>
      </c>
      <c r="J1994">
        <v>4</v>
      </c>
    </row>
    <row r="1995" spans="1:10" ht="15" x14ac:dyDescent="0.25">
      <c r="A1995" t="s">
        <v>326</v>
      </c>
      <c r="B1995" t="s">
        <v>462</v>
      </c>
      <c r="C1995" t="s">
        <v>19</v>
      </c>
      <c r="D1995" t="s">
        <v>155</v>
      </c>
      <c r="E1995">
        <v>9</v>
      </c>
      <c r="F1995">
        <v>33</v>
      </c>
      <c r="G1995">
        <v>8</v>
      </c>
      <c r="H1995">
        <v>50</v>
      </c>
      <c r="I1995">
        <v>55</v>
      </c>
      <c r="J1995">
        <v>5</v>
      </c>
    </row>
    <row r="1996" spans="1:10" ht="15" x14ac:dyDescent="0.25">
      <c r="A1996" t="s">
        <v>326</v>
      </c>
      <c r="B1996" t="s">
        <v>463</v>
      </c>
      <c r="C1996" t="s">
        <v>19</v>
      </c>
      <c r="D1996" t="s">
        <v>155</v>
      </c>
      <c r="E1996">
        <v>1</v>
      </c>
      <c r="F1996">
        <v>2</v>
      </c>
      <c r="G1996">
        <v>1</v>
      </c>
      <c r="H1996">
        <v>4</v>
      </c>
      <c r="I1996">
        <v>3</v>
      </c>
      <c r="J1996">
        <v>6</v>
      </c>
    </row>
    <row r="1997" spans="1:10" ht="15" x14ac:dyDescent="0.25">
      <c r="A1997" t="s">
        <v>326</v>
      </c>
      <c r="B1997" t="s">
        <v>464</v>
      </c>
      <c r="C1997" t="s">
        <v>19</v>
      </c>
      <c r="D1997" t="s">
        <v>155</v>
      </c>
      <c r="E1997">
        <v>1</v>
      </c>
      <c r="F1997">
        <v>1</v>
      </c>
      <c r="G1997">
        <v>1</v>
      </c>
      <c r="H1997">
        <v>3</v>
      </c>
      <c r="I1997">
        <v>3</v>
      </c>
      <c r="J1997">
        <v>7</v>
      </c>
    </row>
    <row r="1998" spans="1:10" ht="15" x14ac:dyDescent="0.25">
      <c r="A1998" t="s">
        <v>326</v>
      </c>
      <c r="B1998" t="s">
        <v>465</v>
      </c>
      <c r="C1998" t="s">
        <v>19</v>
      </c>
      <c r="D1998" t="s">
        <v>155</v>
      </c>
      <c r="E1998"/>
      <c r="F1998"/>
      <c r="G1998"/>
      <c r="H1998"/>
      <c r="I1998"/>
      <c r="J1998">
        <v>8</v>
      </c>
    </row>
    <row r="1999" spans="1:10" ht="15" x14ac:dyDescent="0.25">
      <c r="A1999" t="s">
        <v>326</v>
      </c>
      <c r="B1999" t="s">
        <v>466</v>
      </c>
      <c r="C1999" t="s">
        <v>19</v>
      </c>
      <c r="D1999" t="s">
        <v>155</v>
      </c>
      <c r="E1999">
        <v>6</v>
      </c>
      <c r="F1999"/>
      <c r="G1999"/>
      <c r="H1999">
        <v>6</v>
      </c>
      <c r="I1999">
        <v>4</v>
      </c>
      <c r="J1999">
        <v>9</v>
      </c>
    </row>
    <row r="2000" spans="1:10" ht="15" x14ac:dyDescent="0.25">
      <c r="A2000" t="s">
        <v>326</v>
      </c>
      <c r="B2000" t="s">
        <v>467</v>
      </c>
      <c r="C2000" t="s">
        <v>19</v>
      </c>
      <c r="D2000" t="s">
        <v>155</v>
      </c>
      <c r="E2000"/>
      <c r="F2000"/>
      <c r="G2000"/>
      <c r="H2000"/>
      <c r="I2000"/>
      <c r="J2000">
        <v>10</v>
      </c>
    </row>
    <row r="2001" spans="1:10" ht="15" x14ac:dyDescent="0.25">
      <c r="A2001" t="s">
        <v>326</v>
      </c>
      <c r="B2001" t="s">
        <v>468</v>
      </c>
      <c r="C2001" t="s">
        <v>19</v>
      </c>
      <c r="D2001" t="s">
        <v>155</v>
      </c>
      <c r="E2001">
        <v>28</v>
      </c>
      <c r="F2001">
        <v>66</v>
      </c>
      <c r="G2001">
        <v>13</v>
      </c>
      <c r="H2001">
        <v>107</v>
      </c>
      <c r="I2001">
        <v>132</v>
      </c>
      <c r="J2001">
        <v>11</v>
      </c>
    </row>
    <row r="2002" spans="1:10" ht="15" x14ac:dyDescent="0.25">
      <c r="A2002" t="s">
        <v>326</v>
      </c>
      <c r="B2002" t="s">
        <v>469</v>
      </c>
      <c r="C2002" t="s">
        <v>19</v>
      </c>
      <c r="D2002" t="s">
        <v>155</v>
      </c>
      <c r="E2002">
        <v>3</v>
      </c>
      <c r="F2002">
        <v>1</v>
      </c>
      <c r="G2002"/>
      <c r="H2002">
        <v>4</v>
      </c>
      <c r="I2002">
        <v>4</v>
      </c>
      <c r="J2002">
        <v>12</v>
      </c>
    </row>
    <row r="2003" spans="1:10" ht="15" x14ac:dyDescent="0.25">
      <c r="A2003" t="s">
        <v>326</v>
      </c>
      <c r="B2003" t="s">
        <v>470</v>
      </c>
      <c r="C2003" t="s">
        <v>19</v>
      </c>
      <c r="D2003" t="s">
        <v>155</v>
      </c>
      <c r="E2003">
        <v>1</v>
      </c>
      <c r="F2003">
        <v>4</v>
      </c>
      <c r="G2003"/>
      <c r="H2003">
        <v>5</v>
      </c>
      <c r="I2003">
        <v>5</v>
      </c>
      <c r="J2003">
        <v>13</v>
      </c>
    </row>
    <row r="2004" spans="1:10" ht="15" x14ac:dyDescent="0.25">
      <c r="A2004" t="s">
        <v>326</v>
      </c>
      <c r="B2004" t="s">
        <v>471</v>
      </c>
      <c r="C2004" t="s">
        <v>19</v>
      </c>
      <c r="D2004" t="s">
        <v>155</v>
      </c>
      <c r="E2004">
        <v>12</v>
      </c>
      <c r="F2004">
        <v>13</v>
      </c>
      <c r="G2004">
        <v>4</v>
      </c>
      <c r="H2004">
        <v>29</v>
      </c>
      <c r="I2004">
        <v>40</v>
      </c>
      <c r="J2004">
        <v>14</v>
      </c>
    </row>
    <row r="2005" spans="1:10" ht="15" x14ac:dyDescent="0.25">
      <c r="A2005" t="s">
        <v>326</v>
      </c>
      <c r="B2005" t="s">
        <v>472</v>
      </c>
      <c r="C2005" t="s">
        <v>19</v>
      </c>
      <c r="D2005" t="s">
        <v>155</v>
      </c>
      <c r="E2005"/>
      <c r="F2005"/>
      <c r="G2005"/>
      <c r="H2005"/>
      <c r="I2005"/>
      <c r="J2005">
        <v>15</v>
      </c>
    </row>
    <row r="2006" spans="1:10" ht="15" x14ac:dyDescent="0.25">
      <c r="A2006" t="s">
        <v>326</v>
      </c>
      <c r="B2006" t="s">
        <v>473</v>
      </c>
      <c r="C2006" t="s">
        <v>19</v>
      </c>
      <c r="D2006" t="s">
        <v>155</v>
      </c>
      <c r="E2006">
        <v>23</v>
      </c>
      <c r="F2006">
        <v>60</v>
      </c>
      <c r="G2006">
        <v>10</v>
      </c>
      <c r="H2006">
        <v>93</v>
      </c>
      <c r="I2006">
        <v>116</v>
      </c>
      <c r="J2006">
        <v>16</v>
      </c>
    </row>
    <row r="2007" spans="1:10" ht="15" x14ac:dyDescent="0.25">
      <c r="A2007" t="s">
        <v>326</v>
      </c>
      <c r="B2007" t="s">
        <v>474</v>
      </c>
      <c r="C2007" t="s">
        <v>19</v>
      </c>
      <c r="D2007" t="s">
        <v>155</v>
      </c>
      <c r="E2007">
        <v>18</v>
      </c>
      <c r="F2007">
        <v>35</v>
      </c>
      <c r="G2007">
        <v>12</v>
      </c>
      <c r="H2007">
        <v>65</v>
      </c>
      <c r="I2007">
        <v>79</v>
      </c>
      <c r="J2007">
        <v>17</v>
      </c>
    </row>
    <row r="2008" spans="1:10" ht="15" x14ac:dyDescent="0.25">
      <c r="A2008" t="s">
        <v>326</v>
      </c>
      <c r="B2008" t="s">
        <v>475</v>
      </c>
      <c r="C2008" t="s">
        <v>19</v>
      </c>
      <c r="D2008" t="s">
        <v>155</v>
      </c>
      <c r="E2008">
        <v>1</v>
      </c>
      <c r="F2008">
        <v>10</v>
      </c>
      <c r="G2008">
        <v>1</v>
      </c>
      <c r="H2008">
        <v>12</v>
      </c>
      <c r="I2008">
        <v>17</v>
      </c>
      <c r="J2008">
        <v>18</v>
      </c>
    </row>
    <row r="2009" spans="1:10" ht="15" x14ac:dyDescent="0.25">
      <c r="A2009" t="s">
        <v>326</v>
      </c>
      <c r="B2009" t="s">
        <v>476</v>
      </c>
      <c r="C2009" t="s">
        <v>19</v>
      </c>
      <c r="D2009" t="s">
        <v>155</v>
      </c>
      <c r="E2009">
        <v>4</v>
      </c>
      <c r="F2009">
        <v>5</v>
      </c>
      <c r="G2009"/>
      <c r="H2009">
        <v>9</v>
      </c>
      <c r="I2009">
        <v>10</v>
      </c>
      <c r="J2009">
        <v>19</v>
      </c>
    </row>
    <row r="2010" spans="1:10" ht="15" x14ac:dyDescent="0.25">
      <c r="A2010" t="s">
        <v>326</v>
      </c>
      <c r="B2010" t="s">
        <v>477</v>
      </c>
      <c r="C2010" t="s">
        <v>19</v>
      </c>
      <c r="D2010" t="s">
        <v>155</v>
      </c>
      <c r="E2010"/>
      <c r="F2010">
        <v>6</v>
      </c>
      <c r="G2010">
        <v>2</v>
      </c>
      <c r="H2010">
        <v>8</v>
      </c>
      <c r="I2010">
        <v>9</v>
      </c>
      <c r="J2010">
        <v>20</v>
      </c>
    </row>
    <row r="2011" spans="1:10" ht="15" x14ac:dyDescent="0.25">
      <c r="A2011" t="s">
        <v>326</v>
      </c>
      <c r="B2011" t="s">
        <v>478</v>
      </c>
      <c r="C2011" t="s">
        <v>19</v>
      </c>
      <c r="D2011" t="s">
        <v>155</v>
      </c>
      <c r="E2011">
        <v>1</v>
      </c>
      <c r="F2011">
        <v>4</v>
      </c>
      <c r="G2011"/>
      <c r="H2011">
        <v>5</v>
      </c>
      <c r="I2011">
        <v>5</v>
      </c>
      <c r="J2011">
        <v>21</v>
      </c>
    </row>
    <row r="2012" spans="1:10" ht="15" x14ac:dyDescent="0.25">
      <c r="A2012" t="s">
        <v>326</v>
      </c>
      <c r="B2012" t="s">
        <v>479</v>
      </c>
      <c r="C2012" t="s">
        <v>19</v>
      </c>
      <c r="D2012" t="s">
        <v>155</v>
      </c>
      <c r="E2012">
        <v>1</v>
      </c>
      <c r="F2012">
        <v>1</v>
      </c>
      <c r="G2012"/>
      <c r="H2012">
        <v>2</v>
      </c>
      <c r="I2012">
        <v>3</v>
      </c>
      <c r="J2012">
        <v>22</v>
      </c>
    </row>
    <row r="2013" spans="1:10" ht="15" x14ac:dyDescent="0.25">
      <c r="A2013" t="s">
        <v>326</v>
      </c>
      <c r="B2013" t="s">
        <v>480</v>
      </c>
      <c r="C2013" t="s">
        <v>19</v>
      </c>
      <c r="D2013" t="s">
        <v>155</v>
      </c>
      <c r="E2013"/>
      <c r="F2013">
        <v>2</v>
      </c>
      <c r="G2013"/>
      <c r="H2013">
        <v>2</v>
      </c>
      <c r="I2013">
        <v>3</v>
      </c>
      <c r="J2013">
        <v>23</v>
      </c>
    </row>
    <row r="2014" spans="1:10" ht="15" x14ac:dyDescent="0.25">
      <c r="A2014" t="s">
        <v>326</v>
      </c>
      <c r="B2014" t="s">
        <v>481</v>
      </c>
      <c r="C2014" t="s">
        <v>19</v>
      </c>
      <c r="D2014" t="s">
        <v>155</v>
      </c>
      <c r="E2014">
        <v>12</v>
      </c>
      <c r="F2014">
        <v>15</v>
      </c>
      <c r="G2014">
        <v>2</v>
      </c>
      <c r="H2014">
        <v>29</v>
      </c>
      <c r="I2014">
        <v>40</v>
      </c>
      <c r="J2014">
        <v>24</v>
      </c>
    </row>
    <row r="2015" spans="1:10" ht="15" x14ac:dyDescent="0.25">
      <c r="A2015" t="s">
        <v>326</v>
      </c>
      <c r="B2015" t="s">
        <v>482</v>
      </c>
      <c r="C2015" t="s">
        <v>19</v>
      </c>
      <c r="D2015" t="s">
        <v>155</v>
      </c>
      <c r="E2015">
        <v>2</v>
      </c>
      <c r="F2015">
        <v>19</v>
      </c>
      <c r="G2015">
        <v>3</v>
      </c>
      <c r="H2015">
        <v>24</v>
      </c>
      <c r="I2015">
        <v>38</v>
      </c>
      <c r="J2015">
        <v>25</v>
      </c>
    </row>
    <row r="2016" spans="1:10" ht="15" x14ac:dyDescent="0.25">
      <c r="A2016" t="s">
        <v>326</v>
      </c>
      <c r="B2016" t="s">
        <v>483</v>
      </c>
      <c r="C2016" t="s">
        <v>19</v>
      </c>
      <c r="D2016" t="s">
        <v>155</v>
      </c>
      <c r="E2016">
        <v>11</v>
      </c>
      <c r="F2016">
        <v>6</v>
      </c>
      <c r="G2016"/>
      <c r="H2016">
        <v>17</v>
      </c>
      <c r="I2016">
        <v>18</v>
      </c>
      <c r="J2016">
        <v>26</v>
      </c>
    </row>
    <row r="2017" spans="1:10" ht="15" x14ac:dyDescent="0.25">
      <c r="A2017" t="s">
        <v>326</v>
      </c>
      <c r="B2017" t="s">
        <v>484</v>
      </c>
      <c r="C2017" t="s">
        <v>19</v>
      </c>
      <c r="D2017" t="s">
        <v>155</v>
      </c>
      <c r="E2017">
        <v>1</v>
      </c>
      <c r="F2017">
        <v>1</v>
      </c>
      <c r="G2017"/>
      <c r="H2017">
        <v>2</v>
      </c>
      <c r="I2017">
        <v>2</v>
      </c>
      <c r="J2017">
        <v>27</v>
      </c>
    </row>
    <row r="2018" spans="1:10" ht="15" x14ac:dyDescent="0.25">
      <c r="A2018" t="s">
        <v>326</v>
      </c>
      <c r="B2018" t="s">
        <v>485</v>
      </c>
      <c r="C2018" t="s">
        <v>19</v>
      </c>
      <c r="D2018" t="s">
        <v>155</v>
      </c>
      <c r="E2018"/>
      <c r="F2018"/>
      <c r="G2018"/>
      <c r="H2018"/>
      <c r="I2018"/>
      <c r="J2018">
        <v>28</v>
      </c>
    </row>
    <row r="2019" spans="1:10" ht="15" x14ac:dyDescent="0.25">
      <c r="A2019" t="s">
        <v>326</v>
      </c>
      <c r="B2019" t="s">
        <v>486</v>
      </c>
      <c r="C2019" t="s">
        <v>19</v>
      </c>
      <c r="D2019" t="s">
        <v>155</v>
      </c>
      <c r="E2019">
        <v>2</v>
      </c>
      <c r="F2019">
        <v>1</v>
      </c>
      <c r="G2019"/>
      <c r="H2019">
        <v>3</v>
      </c>
      <c r="I2019">
        <v>4</v>
      </c>
      <c r="J2019">
        <v>29</v>
      </c>
    </row>
    <row r="2020" spans="1:10" ht="15" x14ac:dyDescent="0.25">
      <c r="A2020" t="s">
        <v>326</v>
      </c>
      <c r="B2020" t="s">
        <v>487</v>
      </c>
      <c r="C2020" t="s">
        <v>19</v>
      </c>
      <c r="D2020" t="s">
        <v>155</v>
      </c>
      <c r="E2020"/>
      <c r="F2020"/>
      <c r="G2020"/>
      <c r="H2020"/>
      <c r="I2020"/>
      <c r="J2020">
        <v>30</v>
      </c>
    </row>
    <row r="2021" spans="1:10" ht="15" x14ac:dyDescent="0.25">
      <c r="A2021" t="s">
        <v>326</v>
      </c>
      <c r="B2021" t="s">
        <v>488</v>
      </c>
      <c r="C2021" t="s">
        <v>19</v>
      </c>
      <c r="D2021" t="s">
        <v>155</v>
      </c>
      <c r="E2021"/>
      <c r="F2021"/>
      <c r="G2021"/>
      <c r="H2021"/>
      <c r="I2021"/>
      <c r="J2021">
        <v>31</v>
      </c>
    </row>
    <row r="2022" spans="1:10" ht="15" x14ac:dyDescent="0.25">
      <c r="A2022" t="s">
        <v>326</v>
      </c>
      <c r="B2022" t="s">
        <v>489</v>
      </c>
      <c r="C2022" t="s">
        <v>19</v>
      </c>
      <c r="D2022" t="s">
        <v>155</v>
      </c>
      <c r="E2022">
        <v>2</v>
      </c>
      <c r="F2022">
        <v>6</v>
      </c>
      <c r="G2022">
        <v>3</v>
      </c>
      <c r="H2022">
        <v>11</v>
      </c>
      <c r="I2022">
        <v>16</v>
      </c>
      <c r="J2022">
        <v>32</v>
      </c>
    </row>
    <row r="2023" spans="1:10" ht="15" x14ac:dyDescent="0.25">
      <c r="A2023" t="s">
        <v>326</v>
      </c>
      <c r="B2023" t="s">
        <v>490</v>
      </c>
      <c r="C2023" t="s">
        <v>19</v>
      </c>
      <c r="D2023" t="s">
        <v>155</v>
      </c>
      <c r="E2023">
        <v>7</v>
      </c>
      <c r="F2023">
        <v>13</v>
      </c>
      <c r="G2023"/>
      <c r="H2023">
        <v>20</v>
      </c>
      <c r="I2023">
        <v>27</v>
      </c>
      <c r="J2023">
        <v>33</v>
      </c>
    </row>
    <row r="2024" spans="1:10" ht="15" x14ac:dyDescent="0.25">
      <c r="A2024" t="s">
        <v>326</v>
      </c>
      <c r="B2024" t="s">
        <v>491</v>
      </c>
      <c r="C2024" t="s">
        <v>19</v>
      </c>
      <c r="D2024" t="s">
        <v>155</v>
      </c>
      <c r="E2024">
        <v>0.66700000000000004</v>
      </c>
      <c r="F2024">
        <v>0.75</v>
      </c>
      <c r="G2024">
        <v>0.8</v>
      </c>
      <c r="H2024">
        <v>0.70699999999999996</v>
      </c>
      <c r="I2024">
        <v>0.71099999999999997</v>
      </c>
      <c r="J2024">
        <v>34</v>
      </c>
    </row>
    <row r="2025" spans="1:10" ht="15" x14ac:dyDescent="0.25">
      <c r="A2025" t="s">
        <v>326</v>
      </c>
      <c r="B2025" t="s">
        <v>492</v>
      </c>
      <c r="C2025" t="s">
        <v>19</v>
      </c>
      <c r="D2025" t="s">
        <v>155</v>
      </c>
      <c r="E2025">
        <v>0.73299999999999998</v>
      </c>
      <c r="F2025">
        <v>0.54500000000000004</v>
      </c>
      <c r="G2025">
        <v>1</v>
      </c>
      <c r="H2025">
        <v>0.67900000000000005</v>
      </c>
      <c r="I2025">
        <v>0.74099999999999999</v>
      </c>
      <c r="J2025">
        <v>35</v>
      </c>
    </row>
    <row r="2026" spans="1:10" ht="15" x14ac:dyDescent="0.25">
      <c r="A2026" t="s">
        <v>326</v>
      </c>
      <c r="B2026" t="s">
        <v>178</v>
      </c>
      <c r="C2026" t="s">
        <v>19</v>
      </c>
      <c r="D2026" t="s">
        <v>155</v>
      </c>
      <c r="E2026">
        <v>8345</v>
      </c>
      <c r="F2026">
        <v>9000</v>
      </c>
      <c r="G2026">
        <v>7465</v>
      </c>
      <c r="H2026">
        <v>9000</v>
      </c>
      <c r="I2026">
        <v>7093</v>
      </c>
      <c r="J2026">
        <v>36</v>
      </c>
    </row>
    <row r="2027" spans="1:10" ht="15" x14ac:dyDescent="0.25">
      <c r="A2027" t="s">
        <v>326</v>
      </c>
      <c r="B2027" t="s">
        <v>493</v>
      </c>
      <c r="C2027" t="s">
        <v>19</v>
      </c>
      <c r="D2027" t="s">
        <v>155</v>
      </c>
      <c r="E2027"/>
      <c r="F2027"/>
      <c r="G2027">
        <v>1</v>
      </c>
      <c r="H2027"/>
      <c r="I2027"/>
      <c r="J2027">
        <v>39</v>
      </c>
    </row>
    <row r="2028" spans="1:10" ht="15" x14ac:dyDescent="0.25">
      <c r="A2028" t="s">
        <v>326</v>
      </c>
      <c r="B2028" t="s">
        <v>494</v>
      </c>
      <c r="C2028" t="s">
        <v>19</v>
      </c>
      <c r="D2028" t="s">
        <v>155</v>
      </c>
      <c r="E2028"/>
      <c r="F2028"/>
      <c r="G2028">
        <v>1</v>
      </c>
      <c r="H2028">
        <v>1</v>
      </c>
      <c r="I2028">
        <v>1</v>
      </c>
      <c r="J2028">
        <v>40</v>
      </c>
    </row>
    <row r="2029" spans="1:10" ht="15" x14ac:dyDescent="0.25">
      <c r="A2029" t="s">
        <v>326</v>
      </c>
      <c r="B2029" t="s">
        <v>495</v>
      </c>
      <c r="C2029" t="s">
        <v>19</v>
      </c>
      <c r="D2029" t="s">
        <v>155</v>
      </c>
      <c r="E2029"/>
      <c r="F2029"/>
      <c r="G2029">
        <v>1</v>
      </c>
      <c r="H2029">
        <v>1</v>
      </c>
      <c r="I2029">
        <v>1</v>
      </c>
      <c r="J2029">
        <v>41</v>
      </c>
    </row>
    <row r="2030" spans="1:10" ht="15" x14ac:dyDescent="0.25">
      <c r="A2030" t="s">
        <v>325</v>
      </c>
      <c r="B2030" t="s">
        <v>458</v>
      </c>
      <c r="C2030" t="s">
        <v>19</v>
      </c>
      <c r="D2030" t="s">
        <v>156</v>
      </c>
      <c r="E2030">
        <v>14</v>
      </c>
      <c r="F2030">
        <v>134</v>
      </c>
      <c r="G2030">
        <v>2</v>
      </c>
      <c r="H2030">
        <v>150</v>
      </c>
      <c r="I2030">
        <v>85</v>
      </c>
      <c r="J2030">
        <v>1</v>
      </c>
    </row>
    <row r="2031" spans="1:10" ht="15" x14ac:dyDescent="0.25">
      <c r="A2031" t="s">
        <v>325</v>
      </c>
      <c r="B2031" t="s">
        <v>459</v>
      </c>
      <c r="C2031" t="s">
        <v>19</v>
      </c>
      <c r="D2031" t="s">
        <v>156</v>
      </c>
      <c r="E2031">
        <v>74</v>
      </c>
      <c r="F2031">
        <v>121</v>
      </c>
      <c r="G2031">
        <v>11</v>
      </c>
      <c r="H2031">
        <v>206</v>
      </c>
      <c r="I2031">
        <v>191</v>
      </c>
      <c r="J2031">
        <v>2</v>
      </c>
    </row>
    <row r="2032" spans="1:10" ht="15" x14ac:dyDescent="0.25">
      <c r="A2032" t="s">
        <v>325</v>
      </c>
      <c r="B2032" t="s">
        <v>460</v>
      </c>
      <c r="C2032" t="s">
        <v>19</v>
      </c>
      <c r="D2032" t="s">
        <v>156</v>
      </c>
      <c r="E2032">
        <v>45</v>
      </c>
      <c r="F2032">
        <v>50</v>
      </c>
      <c r="G2032"/>
      <c r="H2032">
        <v>15</v>
      </c>
      <c r="I2032">
        <v>16</v>
      </c>
      <c r="J2032">
        <v>3</v>
      </c>
    </row>
    <row r="2033" spans="1:10" ht="15" x14ac:dyDescent="0.25">
      <c r="A2033" t="s">
        <v>325</v>
      </c>
      <c r="B2033" t="s">
        <v>461</v>
      </c>
      <c r="C2033" t="s">
        <v>19</v>
      </c>
      <c r="D2033" t="s">
        <v>156</v>
      </c>
      <c r="E2033">
        <v>45</v>
      </c>
      <c r="F2033">
        <v>63</v>
      </c>
      <c r="G2033">
        <v>6</v>
      </c>
      <c r="H2033">
        <v>114</v>
      </c>
      <c r="I2033">
        <v>104</v>
      </c>
      <c r="J2033">
        <v>4</v>
      </c>
    </row>
    <row r="2034" spans="1:10" ht="15" x14ac:dyDescent="0.25">
      <c r="A2034" t="s">
        <v>325</v>
      </c>
      <c r="B2034" t="s">
        <v>462</v>
      </c>
      <c r="C2034" t="s">
        <v>19</v>
      </c>
      <c r="D2034" t="s">
        <v>156</v>
      </c>
      <c r="E2034">
        <v>29</v>
      </c>
      <c r="F2034">
        <v>58</v>
      </c>
      <c r="G2034">
        <v>5</v>
      </c>
      <c r="H2034">
        <v>92</v>
      </c>
      <c r="I2034">
        <v>87</v>
      </c>
      <c r="J2034">
        <v>5</v>
      </c>
    </row>
    <row r="2035" spans="1:10" ht="15" x14ac:dyDescent="0.25">
      <c r="A2035" t="s">
        <v>325</v>
      </c>
      <c r="B2035" t="s">
        <v>463</v>
      </c>
      <c r="C2035" t="s">
        <v>19</v>
      </c>
      <c r="D2035" t="s">
        <v>156</v>
      </c>
      <c r="E2035">
        <v>1</v>
      </c>
      <c r="F2035">
        <v>2</v>
      </c>
      <c r="G2035"/>
      <c r="H2035">
        <v>3</v>
      </c>
      <c r="I2035">
        <v>4</v>
      </c>
      <c r="J2035">
        <v>6</v>
      </c>
    </row>
    <row r="2036" spans="1:10" ht="15" x14ac:dyDescent="0.25">
      <c r="A2036" t="s">
        <v>325</v>
      </c>
      <c r="B2036" t="s">
        <v>464</v>
      </c>
      <c r="C2036" t="s">
        <v>19</v>
      </c>
      <c r="D2036" t="s">
        <v>156</v>
      </c>
      <c r="E2036"/>
      <c r="F2036">
        <v>1</v>
      </c>
      <c r="G2036"/>
      <c r="H2036">
        <v>1</v>
      </c>
      <c r="I2036">
        <v>1</v>
      </c>
      <c r="J2036">
        <v>7</v>
      </c>
    </row>
    <row r="2037" spans="1:10" ht="15" x14ac:dyDescent="0.25">
      <c r="A2037" t="s">
        <v>325</v>
      </c>
      <c r="B2037" t="s">
        <v>465</v>
      </c>
      <c r="C2037" t="s">
        <v>19</v>
      </c>
      <c r="D2037" t="s">
        <v>156</v>
      </c>
      <c r="E2037"/>
      <c r="F2037">
        <v>2</v>
      </c>
      <c r="G2037"/>
      <c r="H2037">
        <v>2</v>
      </c>
      <c r="I2037"/>
      <c r="J2037">
        <v>8</v>
      </c>
    </row>
    <row r="2038" spans="1:10" ht="15" x14ac:dyDescent="0.25">
      <c r="A2038" t="s">
        <v>325</v>
      </c>
      <c r="B2038" t="s">
        <v>466</v>
      </c>
      <c r="C2038" t="s">
        <v>19</v>
      </c>
      <c r="D2038" t="s">
        <v>156</v>
      </c>
      <c r="E2038">
        <v>16</v>
      </c>
      <c r="F2038">
        <v>9</v>
      </c>
      <c r="G2038">
        <v>1</v>
      </c>
      <c r="H2038">
        <v>26</v>
      </c>
      <c r="I2038">
        <v>15</v>
      </c>
      <c r="J2038">
        <v>9</v>
      </c>
    </row>
    <row r="2039" spans="1:10" ht="15" x14ac:dyDescent="0.25">
      <c r="A2039" t="s">
        <v>325</v>
      </c>
      <c r="B2039" t="s">
        <v>467</v>
      </c>
      <c r="C2039" t="s">
        <v>19</v>
      </c>
      <c r="D2039" t="s">
        <v>156</v>
      </c>
      <c r="E2039"/>
      <c r="F2039"/>
      <c r="G2039"/>
      <c r="H2039"/>
      <c r="I2039"/>
      <c r="J2039">
        <v>10</v>
      </c>
    </row>
    <row r="2040" spans="1:10" ht="15" x14ac:dyDescent="0.25">
      <c r="A2040" t="s">
        <v>325</v>
      </c>
      <c r="B2040" t="s">
        <v>468</v>
      </c>
      <c r="C2040" t="s">
        <v>19</v>
      </c>
      <c r="D2040" t="s">
        <v>156</v>
      </c>
      <c r="E2040">
        <v>54</v>
      </c>
      <c r="F2040">
        <v>105</v>
      </c>
      <c r="G2040">
        <v>10</v>
      </c>
      <c r="H2040">
        <v>169</v>
      </c>
      <c r="I2040">
        <v>168</v>
      </c>
      <c r="J2040">
        <v>11</v>
      </c>
    </row>
    <row r="2041" spans="1:10" ht="15" x14ac:dyDescent="0.25">
      <c r="A2041" t="s">
        <v>325</v>
      </c>
      <c r="B2041" t="s">
        <v>469</v>
      </c>
      <c r="C2041" t="s">
        <v>19</v>
      </c>
      <c r="D2041" t="s">
        <v>156</v>
      </c>
      <c r="E2041">
        <v>1</v>
      </c>
      <c r="F2041">
        <v>1</v>
      </c>
      <c r="G2041">
        <v>1</v>
      </c>
      <c r="H2041">
        <v>3</v>
      </c>
      <c r="I2041">
        <v>1</v>
      </c>
      <c r="J2041">
        <v>12</v>
      </c>
    </row>
    <row r="2042" spans="1:10" ht="15" x14ac:dyDescent="0.25">
      <c r="A2042" t="s">
        <v>325</v>
      </c>
      <c r="B2042" t="s">
        <v>470</v>
      </c>
      <c r="C2042" t="s">
        <v>19</v>
      </c>
      <c r="D2042" t="s">
        <v>156</v>
      </c>
      <c r="E2042">
        <v>2</v>
      </c>
      <c r="F2042">
        <v>11</v>
      </c>
      <c r="G2042">
        <v>3</v>
      </c>
      <c r="H2042">
        <v>16</v>
      </c>
      <c r="I2042">
        <v>13</v>
      </c>
      <c r="J2042">
        <v>13</v>
      </c>
    </row>
    <row r="2043" spans="1:10" ht="15" x14ac:dyDescent="0.25">
      <c r="A2043" t="s">
        <v>325</v>
      </c>
      <c r="B2043" t="s">
        <v>471</v>
      </c>
      <c r="C2043" t="s">
        <v>19</v>
      </c>
      <c r="D2043" t="s">
        <v>156</v>
      </c>
      <c r="E2043">
        <v>36</v>
      </c>
      <c r="F2043">
        <v>26</v>
      </c>
      <c r="G2043">
        <v>2</v>
      </c>
      <c r="H2043">
        <v>64</v>
      </c>
      <c r="I2043">
        <v>29</v>
      </c>
      <c r="J2043">
        <v>14</v>
      </c>
    </row>
    <row r="2044" spans="1:10" ht="15" x14ac:dyDescent="0.25">
      <c r="A2044" t="s">
        <v>325</v>
      </c>
      <c r="B2044" t="s">
        <v>472</v>
      </c>
      <c r="C2044" t="s">
        <v>19</v>
      </c>
      <c r="D2044" t="s">
        <v>156</v>
      </c>
      <c r="E2044"/>
      <c r="F2044"/>
      <c r="G2044"/>
      <c r="H2044"/>
      <c r="I2044"/>
      <c r="J2044">
        <v>15</v>
      </c>
    </row>
    <row r="2045" spans="1:10" ht="15" x14ac:dyDescent="0.25">
      <c r="A2045" t="s">
        <v>325</v>
      </c>
      <c r="B2045" t="s">
        <v>473</v>
      </c>
      <c r="C2045" t="s">
        <v>19</v>
      </c>
      <c r="D2045" t="s">
        <v>156</v>
      </c>
      <c r="E2045">
        <v>57</v>
      </c>
      <c r="F2045">
        <v>118</v>
      </c>
      <c r="G2045">
        <v>8</v>
      </c>
      <c r="H2045">
        <v>183</v>
      </c>
      <c r="I2045">
        <v>185</v>
      </c>
      <c r="J2045">
        <v>16</v>
      </c>
    </row>
    <row r="2046" spans="1:10" ht="15" x14ac:dyDescent="0.25">
      <c r="A2046" t="s">
        <v>325</v>
      </c>
      <c r="B2046" t="s">
        <v>474</v>
      </c>
      <c r="C2046" t="s">
        <v>19</v>
      </c>
      <c r="D2046" t="s">
        <v>156</v>
      </c>
      <c r="E2046">
        <v>31</v>
      </c>
      <c r="F2046">
        <v>55</v>
      </c>
      <c r="G2046">
        <v>7</v>
      </c>
      <c r="H2046">
        <v>93</v>
      </c>
      <c r="I2046">
        <v>106</v>
      </c>
      <c r="J2046">
        <v>17</v>
      </c>
    </row>
    <row r="2047" spans="1:10" ht="15" x14ac:dyDescent="0.25">
      <c r="A2047" t="s">
        <v>325</v>
      </c>
      <c r="B2047" t="s">
        <v>475</v>
      </c>
      <c r="C2047" t="s">
        <v>19</v>
      </c>
      <c r="D2047" t="s">
        <v>156</v>
      </c>
      <c r="E2047">
        <v>9</v>
      </c>
      <c r="F2047">
        <v>7</v>
      </c>
      <c r="G2047"/>
      <c r="H2047">
        <v>16</v>
      </c>
      <c r="I2047">
        <v>13</v>
      </c>
      <c r="J2047">
        <v>18</v>
      </c>
    </row>
    <row r="2048" spans="1:10" ht="15" x14ac:dyDescent="0.25">
      <c r="A2048" t="s">
        <v>325</v>
      </c>
      <c r="B2048" t="s">
        <v>476</v>
      </c>
      <c r="C2048" t="s">
        <v>19</v>
      </c>
      <c r="D2048" t="s">
        <v>156</v>
      </c>
      <c r="E2048">
        <v>7</v>
      </c>
      <c r="F2048">
        <v>12</v>
      </c>
      <c r="G2048"/>
      <c r="H2048">
        <v>19</v>
      </c>
      <c r="I2048">
        <v>12</v>
      </c>
      <c r="J2048">
        <v>19</v>
      </c>
    </row>
    <row r="2049" spans="1:10" ht="15" x14ac:dyDescent="0.25">
      <c r="A2049" t="s">
        <v>325</v>
      </c>
      <c r="B2049" t="s">
        <v>477</v>
      </c>
      <c r="C2049" t="s">
        <v>19</v>
      </c>
      <c r="D2049" t="s">
        <v>156</v>
      </c>
      <c r="E2049">
        <v>5</v>
      </c>
      <c r="F2049">
        <v>12</v>
      </c>
      <c r="G2049"/>
      <c r="H2049">
        <v>17</v>
      </c>
      <c r="I2049">
        <v>14</v>
      </c>
      <c r="J2049">
        <v>20</v>
      </c>
    </row>
    <row r="2050" spans="1:10" ht="15" x14ac:dyDescent="0.25">
      <c r="A2050" t="s">
        <v>325</v>
      </c>
      <c r="B2050" t="s">
        <v>478</v>
      </c>
      <c r="C2050" t="s">
        <v>19</v>
      </c>
      <c r="D2050" t="s">
        <v>156</v>
      </c>
      <c r="E2050">
        <v>7</v>
      </c>
      <c r="F2050">
        <v>21</v>
      </c>
      <c r="G2050">
        <v>1</v>
      </c>
      <c r="H2050">
        <v>29</v>
      </c>
      <c r="I2050">
        <v>19</v>
      </c>
      <c r="J2050">
        <v>21</v>
      </c>
    </row>
    <row r="2051" spans="1:10" ht="15" x14ac:dyDescent="0.25">
      <c r="A2051" t="s">
        <v>325</v>
      </c>
      <c r="B2051" t="s">
        <v>479</v>
      </c>
      <c r="C2051" t="s">
        <v>19</v>
      </c>
      <c r="D2051" t="s">
        <v>156</v>
      </c>
      <c r="E2051">
        <v>1</v>
      </c>
      <c r="F2051">
        <v>3</v>
      </c>
      <c r="G2051">
        <v>1</v>
      </c>
      <c r="H2051">
        <v>5</v>
      </c>
      <c r="I2051">
        <v>4</v>
      </c>
      <c r="J2051">
        <v>22</v>
      </c>
    </row>
    <row r="2052" spans="1:10" ht="15" x14ac:dyDescent="0.25">
      <c r="A2052" t="s">
        <v>325</v>
      </c>
      <c r="B2052" t="s">
        <v>480</v>
      </c>
      <c r="C2052" t="s">
        <v>19</v>
      </c>
      <c r="D2052" t="s">
        <v>156</v>
      </c>
      <c r="E2052">
        <v>4</v>
      </c>
      <c r="F2052"/>
      <c r="G2052"/>
      <c r="H2052">
        <v>4</v>
      </c>
      <c r="I2052">
        <v>1</v>
      </c>
      <c r="J2052">
        <v>23</v>
      </c>
    </row>
    <row r="2053" spans="1:10" ht="15" x14ac:dyDescent="0.25">
      <c r="A2053" t="s">
        <v>325</v>
      </c>
      <c r="B2053" t="s">
        <v>481</v>
      </c>
      <c r="C2053" t="s">
        <v>19</v>
      </c>
      <c r="D2053" t="s">
        <v>156</v>
      </c>
      <c r="E2053">
        <v>45</v>
      </c>
      <c r="F2053">
        <v>21</v>
      </c>
      <c r="G2053">
        <v>2</v>
      </c>
      <c r="H2053">
        <v>68</v>
      </c>
      <c r="I2053">
        <v>45</v>
      </c>
      <c r="J2053">
        <v>24</v>
      </c>
    </row>
    <row r="2054" spans="1:10" ht="15" x14ac:dyDescent="0.25">
      <c r="A2054" t="s">
        <v>325</v>
      </c>
      <c r="B2054" t="s">
        <v>482</v>
      </c>
      <c r="C2054" t="s">
        <v>19</v>
      </c>
      <c r="D2054" t="s">
        <v>156</v>
      </c>
      <c r="E2054">
        <v>15</v>
      </c>
      <c r="F2054">
        <v>35</v>
      </c>
      <c r="G2054">
        <v>2</v>
      </c>
      <c r="H2054">
        <v>52</v>
      </c>
      <c r="I2054">
        <v>57</v>
      </c>
      <c r="J2054">
        <v>25</v>
      </c>
    </row>
    <row r="2055" spans="1:10" ht="15" x14ac:dyDescent="0.25">
      <c r="A2055" t="s">
        <v>325</v>
      </c>
      <c r="B2055" t="s">
        <v>483</v>
      </c>
      <c r="C2055" t="s">
        <v>19</v>
      </c>
      <c r="D2055" t="s">
        <v>156</v>
      </c>
      <c r="E2055">
        <v>12</v>
      </c>
      <c r="F2055">
        <v>13</v>
      </c>
      <c r="G2055"/>
      <c r="H2055">
        <v>25</v>
      </c>
      <c r="I2055">
        <v>23</v>
      </c>
      <c r="J2055">
        <v>26</v>
      </c>
    </row>
    <row r="2056" spans="1:10" ht="15" x14ac:dyDescent="0.25">
      <c r="A2056" t="s">
        <v>325</v>
      </c>
      <c r="B2056" t="s">
        <v>484</v>
      </c>
      <c r="C2056" t="s">
        <v>19</v>
      </c>
      <c r="D2056" t="s">
        <v>156</v>
      </c>
      <c r="E2056">
        <v>10</v>
      </c>
      <c r="F2056">
        <v>6</v>
      </c>
      <c r="G2056"/>
      <c r="H2056">
        <v>16</v>
      </c>
      <c r="I2056">
        <v>2</v>
      </c>
      <c r="J2056">
        <v>27</v>
      </c>
    </row>
    <row r="2057" spans="1:10" ht="15" x14ac:dyDescent="0.25">
      <c r="A2057" t="s">
        <v>325</v>
      </c>
      <c r="B2057" t="s">
        <v>485</v>
      </c>
      <c r="C2057" t="s">
        <v>19</v>
      </c>
      <c r="D2057" t="s">
        <v>156</v>
      </c>
      <c r="E2057">
        <v>1</v>
      </c>
      <c r="F2057"/>
      <c r="G2057"/>
      <c r="H2057">
        <v>1</v>
      </c>
      <c r="I2057"/>
      <c r="J2057">
        <v>28</v>
      </c>
    </row>
    <row r="2058" spans="1:10" ht="15" x14ac:dyDescent="0.25">
      <c r="A2058" t="s">
        <v>325</v>
      </c>
      <c r="B2058" t="s">
        <v>486</v>
      </c>
      <c r="C2058" t="s">
        <v>19</v>
      </c>
      <c r="D2058" t="s">
        <v>156</v>
      </c>
      <c r="E2058">
        <v>3</v>
      </c>
      <c r="F2058">
        <v>4</v>
      </c>
      <c r="G2058"/>
      <c r="H2058">
        <v>7</v>
      </c>
      <c r="I2058">
        <v>4</v>
      </c>
      <c r="J2058">
        <v>29</v>
      </c>
    </row>
    <row r="2059" spans="1:10" ht="15" x14ac:dyDescent="0.25">
      <c r="A2059" t="s">
        <v>325</v>
      </c>
      <c r="B2059" t="s">
        <v>487</v>
      </c>
      <c r="C2059" t="s">
        <v>19</v>
      </c>
      <c r="D2059" t="s">
        <v>156</v>
      </c>
      <c r="E2059"/>
      <c r="F2059"/>
      <c r="G2059"/>
      <c r="H2059"/>
      <c r="I2059">
        <v>1</v>
      </c>
      <c r="J2059">
        <v>30</v>
      </c>
    </row>
    <row r="2060" spans="1:10" ht="15" x14ac:dyDescent="0.25">
      <c r="A2060" t="s">
        <v>325</v>
      </c>
      <c r="B2060" t="s">
        <v>488</v>
      </c>
      <c r="C2060" t="s">
        <v>19</v>
      </c>
      <c r="D2060" t="s">
        <v>156</v>
      </c>
      <c r="E2060"/>
      <c r="F2060"/>
      <c r="G2060"/>
      <c r="H2060"/>
      <c r="I2060"/>
      <c r="J2060">
        <v>31</v>
      </c>
    </row>
    <row r="2061" spans="1:10" ht="15" x14ac:dyDescent="0.25">
      <c r="A2061" t="s">
        <v>325</v>
      </c>
      <c r="B2061" t="s">
        <v>489</v>
      </c>
      <c r="C2061" t="s">
        <v>19</v>
      </c>
      <c r="D2061" t="s">
        <v>156</v>
      </c>
      <c r="E2061">
        <v>12</v>
      </c>
      <c r="F2061">
        <v>16</v>
      </c>
      <c r="G2061"/>
      <c r="H2061">
        <v>28</v>
      </c>
      <c r="I2061">
        <v>23</v>
      </c>
      <c r="J2061">
        <v>32</v>
      </c>
    </row>
    <row r="2062" spans="1:10" ht="15" x14ac:dyDescent="0.25">
      <c r="A2062" t="s">
        <v>325</v>
      </c>
      <c r="B2062" t="s">
        <v>490</v>
      </c>
      <c r="C2062" t="s">
        <v>19</v>
      </c>
      <c r="D2062" t="s">
        <v>156</v>
      </c>
      <c r="E2062">
        <v>15</v>
      </c>
      <c r="F2062">
        <v>11</v>
      </c>
      <c r="G2062">
        <v>1</v>
      </c>
      <c r="H2062">
        <v>27</v>
      </c>
      <c r="I2062">
        <v>7</v>
      </c>
      <c r="J2062">
        <v>33</v>
      </c>
    </row>
    <row r="2063" spans="1:10" ht="15" x14ac:dyDescent="0.25">
      <c r="A2063" t="s">
        <v>325</v>
      </c>
      <c r="B2063" t="s">
        <v>491</v>
      </c>
      <c r="C2063" t="s">
        <v>19</v>
      </c>
      <c r="D2063" t="s">
        <v>156</v>
      </c>
      <c r="E2063">
        <v>0.48599999999999999</v>
      </c>
      <c r="F2063">
        <v>0.73699999999999999</v>
      </c>
      <c r="G2063">
        <v>1</v>
      </c>
      <c r="H2063">
        <v>0.65400000000000003</v>
      </c>
      <c r="I2063">
        <v>0.71399999999999997</v>
      </c>
      <c r="J2063">
        <v>34</v>
      </c>
    </row>
    <row r="2064" spans="1:10" ht="15" x14ac:dyDescent="0.25">
      <c r="A2064" t="s">
        <v>325</v>
      </c>
      <c r="B2064" t="s">
        <v>492</v>
      </c>
      <c r="C2064" t="s">
        <v>19</v>
      </c>
      <c r="D2064" t="s">
        <v>156</v>
      </c>
      <c r="E2064">
        <v>0.77300000000000002</v>
      </c>
      <c r="F2064">
        <v>0.64300000000000002</v>
      </c>
      <c r="G2064">
        <v>0.63600000000000001</v>
      </c>
      <c r="H2064">
        <v>0.68899999999999995</v>
      </c>
      <c r="I2064">
        <v>0.80800000000000005</v>
      </c>
      <c r="J2064">
        <v>35</v>
      </c>
    </row>
    <row r="2065" spans="1:10" ht="15" x14ac:dyDescent="0.25">
      <c r="A2065" t="s">
        <v>325</v>
      </c>
      <c r="B2065" t="s">
        <v>178</v>
      </c>
      <c r="C2065" t="s">
        <v>19</v>
      </c>
      <c r="D2065" t="s">
        <v>156</v>
      </c>
      <c r="E2065">
        <v>4373</v>
      </c>
      <c r="F2065">
        <v>4953</v>
      </c>
      <c r="G2065">
        <v>13538</v>
      </c>
      <c r="H2065">
        <v>6266</v>
      </c>
      <c r="I2065">
        <v>6530</v>
      </c>
      <c r="J2065">
        <v>36</v>
      </c>
    </row>
    <row r="2066" spans="1:10" ht="15" x14ac:dyDescent="0.25">
      <c r="A2066" t="s">
        <v>325</v>
      </c>
      <c r="B2066" t="s">
        <v>493</v>
      </c>
      <c r="C2066" t="s">
        <v>19</v>
      </c>
      <c r="D2066" t="s">
        <v>156</v>
      </c>
      <c r="E2066"/>
      <c r="F2066"/>
      <c r="G2066">
        <v>4</v>
      </c>
      <c r="H2066"/>
      <c r="I2066"/>
      <c r="J2066">
        <v>39</v>
      </c>
    </row>
    <row r="2067" spans="1:10" ht="15" x14ac:dyDescent="0.25">
      <c r="A2067" t="s">
        <v>325</v>
      </c>
      <c r="B2067" t="s">
        <v>494</v>
      </c>
      <c r="C2067" t="s">
        <v>19</v>
      </c>
      <c r="D2067" t="s">
        <v>156</v>
      </c>
      <c r="E2067"/>
      <c r="F2067"/>
      <c r="G2067">
        <v>4</v>
      </c>
      <c r="H2067">
        <v>1</v>
      </c>
      <c r="I2067">
        <v>1</v>
      </c>
      <c r="J2067">
        <v>40</v>
      </c>
    </row>
    <row r="2068" spans="1:10" ht="15" x14ac:dyDescent="0.25">
      <c r="A2068" t="s">
        <v>325</v>
      </c>
      <c r="B2068" t="s">
        <v>495</v>
      </c>
      <c r="C2068" t="s">
        <v>19</v>
      </c>
      <c r="D2068" t="s">
        <v>156</v>
      </c>
      <c r="E2068"/>
      <c r="F2068"/>
      <c r="G2068">
        <v>4</v>
      </c>
      <c r="H2068">
        <v>1</v>
      </c>
      <c r="I2068">
        <v>1</v>
      </c>
      <c r="J2068">
        <v>41</v>
      </c>
    </row>
    <row r="2069" spans="1:10" ht="15" x14ac:dyDescent="0.25">
      <c r="A2069" t="s">
        <v>329</v>
      </c>
      <c r="B2069" t="s">
        <v>458</v>
      </c>
      <c r="C2069" t="s">
        <v>19</v>
      </c>
      <c r="D2069" t="s">
        <v>157</v>
      </c>
      <c r="E2069">
        <v>8</v>
      </c>
      <c r="F2069">
        <v>124</v>
      </c>
      <c r="G2069"/>
      <c r="H2069">
        <v>132</v>
      </c>
      <c r="I2069">
        <v>88</v>
      </c>
      <c r="J2069">
        <v>1</v>
      </c>
    </row>
    <row r="2070" spans="1:10" ht="15" x14ac:dyDescent="0.25">
      <c r="A2070" t="s">
        <v>329</v>
      </c>
      <c r="B2070" t="s">
        <v>459</v>
      </c>
      <c r="C2070" t="s">
        <v>19</v>
      </c>
      <c r="D2070" t="s">
        <v>157</v>
      </c>
      <c r="E2070">
        <v>4</v>
      </c>
      <c r="F2070">
        <v>148</v>
      </c>
      <c r="G2070">
        <v>15</v>
      </c>
      <c r="H2070">
        <v>167</v>
      </c>
      <c r="I2070">
        <v>187</v>
      </c>
      <c r="J2070">
        <v>2</v>
      </c>
    </row>
    <row r="2071" spans="1:10" ht="15" x14ac:dyDescent="0.25">
      <c r="A2071" t="s">
        <v>329</v>
      </c>
      <c r="B2071" t="s">
        <v>460</v>
      </c>
      <c r="C2071" t="s">
        <v>19</v>
      </c>
      <c r="D2071" t="s">
        <v>157</v>
      </c>
      <c r="E2071">
        <v>3</v>
      </c>
      <c r="F2071">
        <v>68</v>
      </c>
      <c r="G2071"/>
      <c r="H2071">
        <v>20</v>
      </c>
      <c r="I2071">
        <v>13</v>
      </c>
      <c r="J2071">
        <v>3</v>
      </c>
    </row>
    <row r="2072" spans="1:10" ht="15" x14ac:dyDescent="0.25">
      <c r="A2072" t="s">
        <v>329</v>
      </c>
      <c r="B2072" t="s">
        <v>461</v>
      </c>
      <c r="C2072" t="s">
        <v>19</v>
      </c>
      <c r="D2072" t="s">
        <v>157</v>
      </c>
      <c r="E2072">
        <v>2</v>
      </c>
      <c r="F2072">
        <v>87</v>
      </c>
      <c r="G2072">
        <v>11</v>
      </c>
      <c r="H2072">
        <v>100</v>
      </c>
      <c r="I2072">
        <v>116</v>
      </c>
      <c r="J2072">
        <v>4</v>
      </c>
    </row>
    <row r="2073" spans="1:10" ht="15" x14ac:dyDescent="0.25">
      <c r="A2073" t="s">
        <v>329</v>
      </c>
      <c r="B2073" t="s">
        <v>462</v>
      </c>
      <c r="C2073" t="s">
        <v>19</v>
      </c>
      <c r="D2073" t="s">
        <v>157</v>
      </c>
      <c r="E2073">
        <v>2</v>
      </c>
      <c r="F2073">
        <v>61</v>
      </c>
      <c r="G2073">
        <v>4</v>
      </c>
      <c r="H2073">
        <v>67</v>
      </c>
      <c r="I2073">
        <v>71</v>
      </c>
      <c r="J2073">
        <v>5</v>
      </c>
    </row>
    <row r="2074" spans="1:10" ht="15" x14ac:dyDescent="0.25">
      <c r="A2074" t="s">
        <v>329</v>
      </c>
      <c r="B2074" t="s">
        <v>463</v>
      </c>
      <c r="C2074" t="s">
        <v>19</v>
      </c>
      <c r="D2074" t="s">
        <v>157</v>
      </c>
      <c r="E2074"/>
      <c r="F2074">
        <v>6</v>
      </c>
      <c r="G2074">
        <v>1</v>
      </c>
      <c r="H2074">
        <v>7</v>
      </c>
      <c r="I2074">
        <v>6</v>
      </c>
      <c r="J2074">
        <v>6</v>
      </c>
    </row>
    <row r="2075" spans="1:10" ht="15" x14ac:dyDescent="0.25">
      <c r="A2075" t="s">
        <v>329</v>
      </c>
      <c r="B2075" t="s">
        <v>464</v>
      </c>
      <c r="C2075" t="s">
        <v>19</v>
      </c>
      <c r="D2075" t="s">
        <v>157</v>
      </c>
      <c r="E2075"/>
      <c r="F2075">
        <v>1</v>
      </c>
      <c r="G2075"/>
      <c r="H2075">
        <v>1</v>
      </c>
      <c r="I2075">
        <v>1</v>
      </c>
      <c r="J2075">
        <v>7</v>
      </c>
    </row>
    <row r="2076" spans="1:10" ht="15" x14ac:dyDescent="0.25">
      <c r="A2076" t="s">
        <v>329</v>
      </c>
      <c r="B2076" t="s">
        <v>465</v>
      </c>
      <c r="C2076" t="s">
        <v>19</v>
      </c>
      <c r="D2076" t="s">
        <v>157</v>
      </c>
      <c r="E2076"/>
      <c r="F2076">
        <v>1</v>
      </c>
      <c r="G2076"/>
      <c r="H2076">
        <v>1</v>
      </c>
      <c r="I2076">
        <v>2</v>
      </c>
      <c r="J2076">
        <v>8</v>
      </c>
    </row>
    <row r="2077" spans="1:10" ht="15" x14ac:dyDescent="0.25">
      <c r="A2077" t="s">
        <v>329</v>
      </c>
      <c r="B2077" t="s">
        <v>466</v>
      </c>
      <c r="C2077" t="s">
        <v>19</v>
      </c>
      <c r="D2077" t="s">
        <v>157</v>
      </c>
      <c r="E2077"/>
      <c r="F2077">
        <v>20</v>
      </c>
      <c r="G2077"/>
      <c r="H2077">
        <v>20</v>
      </c>
      <c r="I2077">
        <v>17</v>
      </c>
      <c r="J2077">
        <v>9</v>
      </c>
    </row>
    <row r="2078" spans="1:10" ht="15" x14ac:dyDescent="0.25">
      <c r="A2078" t="s">
        <v>329</v>
      </c>
      <c r="B2078" t="s">
        <v>467</v>
      </c>
      <c r="C2078" t="s">
        <v>19</v>
      </c>
      <c r="D2078" t="s">
        <v>157</v>
      </c>
      <c r="E2078"/>
      <c r="F2078"/>
      <c r="G2078"/>
      <c r="H2078"/>
      <c r="I2078"/>
      <c r="J2078">
        <v>10</v>
      </c>
    </row>
    <row r="2079" spans="1:10" ht="15" x14ac:dyDescent="0.25">
      <c r="A2079" t="s">
        <v>329</v>
      </c>
      <c r="B2079" t="s">
        <v>468</v>
      </c>
      <c r="C2079" t="s">
        <v>19</v>
      </c>
      <c r="D2079" t="s">
        <v>157</v>
      </c>
      <c r="E2079">
        <v>4</v>
      </c>
      <c r="F2079">
        <v>126</v>
      </c>
      <c r="G2079">
        <v>14</v>
      </c>
      <c r="H2079">
        <v>144</v>
      </c>
      <c r="I2079">
        <v>162</v>
      </c>
      <c r="J2079">
        <v>11</v>
      </c>
    </row>
    <row r="2080" spans="1:10" ht="15" x14ac:dyDescent="0.25">
      <c r="A2080" t="s">
        <v>329</v>
      </c>
      <c r="B2080" t="s">
        <v>469</v>
      </c>
      <c r="C2080" t="s">
        <v>19</v>
      </c>
      <c r="D2080" t="s">
        <v>157</v>
      </c>
      <c r="E2080"/>
      <c r="F2080">
        <v>3</v>
      </c>
      <c r="G2080"/>
      <c r="H2080">
        <v>3</v>
      </c>
      <c r="I2080">
        <v>2</v>
      </c>
      <c r="J2080">
        <v>12</v>
      </c>
    </row>
    <row r="2081" spans="1:10" ht="15" x14ac:dyDescent="0.25">
      <c r="A2081" t="s">
        <v>329</v>
      </c>
      <c r="B2081" t="s">
        <v>470</v>
      </c>
      <c r="C2081" t="s">
        <v>19</v>
      </c>
      <c r="D2081" t="s">
        <v>157</v>
      </c>
      <c r="E2081"/>
      <c r="F2081">
        <v>16</v>
      </c>
      <c r="G2081">
        <v>1</v>
      </c>
      <c r="H2081">
        <v>17</v>
      </c>
      <c r="I2081">
        <v>18</v>
      </c>
      <c r="J2081">
        <v>13</v>
      </c>
    </row>
    <row r="2082" spans="1:10" ht="15" x14ac:dyDescent="0.25">
      <c r="A2082" t="s">
        <v>329</v>
      </c>
      <c r="B2082" t="s">
        <v>471</v>
      </c>
      <c r="C2082" t="s">
        <v>19</v>
      </c>
      <c r="D2082" t="s">
        <v>157</v>
      </c>
      <c r="E2082"/>
      <c r="F2082">
        <v>15</v>
      </c>
      <c r="G2082">
        <v>3</v>
      </c>
      <c r="H2082">
        <v>18</v>
      </c>
      <c r="I2082">
        <v>23</v>
      </c>
      <c r="J2082">
        <v>14</v>
      </c>
    </row>
    <row r="2083" spans="1:10" ht="15" x14ac:dyDescent="0.25">
      <c r="A2083" t="s">
        <v>329</v>
      </c>
      <c r="B2083" t="s">
        <v>472</v>
      </c>
      <c r="C2083" t="s">
        <v>19</v>
      </c>
      <c r="D2083" t="s">
        <v>157</v>
      </c>
      <c r="E2083"/>
      <c r="F2083"/>
      <c r="G2083"/>
      <c r="H2083"/>
      <c r="I2083"/>
      <c r="J2083">
        <v>15</v>
      </c>
    </row>
    <row r="2084" spans="1:10" ht="15" x14ac:dyDescent="0.25">
      <c r="A2084" t="s">
        <v>329</v>
      </c>
      <c r="B2084" t="s">
        <v>473</v>
      </c>
      <c r="C2084" t="s">
        <v>19</v>
      </c>
      <c r="D2084" t="s">
        <v>157</v>
      </c>
      <c r="E2084">
        <v>3</v>
      </c>
      <c r="F2084">
        <v>137</v>
      </c>
      <c r="G2084">
        <v>12</v>
      </c>
      <c r="H2084">
        <v>152</v>
      </c>
      <c r="I2084">
        <v>176</v>
      </c>
      <c r="J2084">
        <v>16</v>
      </c>
    </row>
    <row r="2085" spans="1:10" ht="15" x14ac:dyDescent="0.25">
      <c r="A2085" t="s">
        <v>329</v>
      </c>
      <c r="B2085" t="s">
        <v>474</v>
      </c>
      <c r="C2085" t="s">
        <v>19</v>
      </c>
      <c r="D2085" t="s">
        <v>157</v>
      </c>
      <c r="E2085">
        <v>2</v>
      </c>
      <c r="F2085">
        <v>60</v>
      </c>
      <c r="G2085">
        <v>12</v>
      </c>
      <c r="H2085">
        <v>74</v>
      </c>
      <c r="I2085">
        <v>86</v>
      </c>
      <c r="J2085">
        <v>17</v>
      </c>
    </row>
    <row r="2086" spans="1:10" ht="15" x14ac:dyDescent="0.25">
      <c r="A2086" t="s">
        <v>329</v>
      </c>
      <c r="B2086" t="s">
        <v>475</v>
      </c>
      <c r="C2086" t="s">
        <v>19</v>
      </c>
      <c r="D2086" t="s">
        <v>157</v>
      </c>
      <c r="E2086">
        <v>1</v>
      </c>
      <c r="F2086">
        <v>8</v>
      </c>
      <c r="G2086">
        <v>1</v>
      </c>
      <c r="H2086">
        <v>10</v>
      </c>
      <c r="I2086">
        <v>18</v>
      </c>
      <c r="J2086">
        <v>18</v>
      </c>
    </row>
    <row r="2087" spans="1:10" ht="15" x14ac:dyDescent="0.25">
      <c r="A2087" t="s">
        <v>329</v>
      </c>
      <c r="B2087" t="s">
        <v>476</v>
      </c>
      <c r="C2087" t="s">
        <v>19</v>
      </c>
      <c r="D2087" t="s">
        <v>157</v>
      </c>
      <c r="E2087"/>
      <c r="F2087">
        <v>9</v>
      </c>
      <c r="G2087"/>
      <c r="H2087">
        <v>9</v>
      </c>
      <c r="I2087">
        <v>8</v>
      </c>
      <c r="J2087">
        <v>19</v>
      </c>
    </row>
    <row r="2088" spans="1:10" ht="15" x14ac:dyDescent="0.25">
      <c r="A2088" t="s">
        <v>329</v>
      </c>
      <c r="B2088" t="s">
        <v>477</v>
      </c>
      <c r="C2088" t="s">
        <v>19</v>
      </c>
      <c r="D2088" t="s">
        <v>157</v>
      </c>
      <c r="E2088"/>
      <c r="F2088">
        <v>20</v>
      </c>
      <c r="G2088">
        <v>1</v>
      </c>
      <c r="H2088">
        <v>21</v>
      </c>
      <c r="I2088">
        <v>19</v>
      </c>
      <c r="J2088">
        <v>20</v>
      </c>
    </row>
    <row r="2089" spans="1:10" ht="15" x14ac:dyDescent="0.25">
      <c r="A2089" t="s">
        <v>329</v>
      </c>
      <c r="B2089" t="s">
        <v>478</v>
      </c>
      <c r="C2089" t="s">
        <v>19</v>
      </c>
      <c r="D2089" t="s">
        <v>157</v>
      </c>
      <c r="E2089">
        <v>1</v>
      </c>
      <c r="F2089">
        <v>28</v>
      </c>
      <c r="G2089">
        <v>1</v>
      </c>
      <c r="H2089">
        <v>30</v>
      </c>
      <c r="I2089">
        <v>26</v>
      </c>
      <c r="J2089">
        <v>21</v>
      </c>
    </row>
    <row r="2090" spans="1:10" ht="15" x14ac:dyDescent="0.25">
      <c r="A2090" t="s">
        <v>329</v>
      </c>
      <c r="B2090" t="s">
        <v>479</v>
      </c>
      <c r="C2090" t="s">
        <v>19</v>
      </c>
      <c r="D2090" t="s">
        <v>157</v>
      </c>
      <c r="E2090"/>
      <c r="F2090">
        <v>10</v>
      </c>
      <c r="G2090"/>
      <c r="H2090">
        <v>10</v>
      </c>
      <c r="I2090">
        <v>8</v>
      </c>
      <c r="J2090">
        <v>22</v>
      </c>
    </row>
    <row r="2091" spans="1:10" ht="15" x14ac:dyDescent="0.25">
      <c r="A2091" t="s">
        <v>329</v>
      </c>
      <c r="B2091" t="s">
        <v>480</v>
      </c>
      <c r="C2091" t="s">
        <v>19</v>
      </c>
      <c r="D2091" t="s">
        <v>157</v>
      </c>
      <c r="E2091">
        <v>1</v>
      </c>
      <c r="F2091"/>
      <c r="G2091"/>
      <c r="H2091">
        <v>1</v>
      </c>
      <c r="I2091">
        <v>1</v>
      </c>
      <c r="J2091">
        <v>23</v>
      </c>
    </row>
    <row r="2092" spans="1:10" ht="15" x14ac:dyDescent="0.25">
      <c r="A2092" t="s">
        <v>329</v>
      </c>
      <c r="B2092" t="s">
        <v>481</v>
      </c>
      <c r="C2092" t="s">
        <v>19</v>
      </c>
      <c r="D2092" t="s">
        <v>157</v>
      </c>
      <c r="E2092"/>
      <c r="F2092">
        <v>28</v>
      </c>
      <c r="G2092">
        <v>2</v>
      </c>
      <c r="H2092">
        <v>30</v>
      </c>
      <c r="I2092">
        <v>36</v>
      </c>
      <c r="J2092">
        <v>24</v>
      </c>
    </row>
    <row r="2093" spans="1:10" ht="15" x14ac:dyDescent="0.25">
      <c r="A2093" t="s">
        <v>329</v>
      </c>
      <c r="B2093" t="s">
        <v>482</v>
      </c>
      <c r="C2093" t="s">
        <v>19</v>
      </c>
      <c r="D2093" t="s">
        <v>157</v>
      </c>
      <c r="E2093">
        <v>4</v>
      </c>
      <c r="F2093">
        <v>69</v>
      </c>
      <c r="G2093">
        <v>5</v>
      </c>
      <c r="H2093">
        <v>78</v>
      </c>
      <c r="I2093">
        <v>75</v>
      </c>
      <c r="J2093">
        <v>25</v>
      </c>
    </row>
    <row r="2094" spans="1:10" ht="15" x14ac:dyDescent="0.25">
      <c r="A2094" t="s">
        <v>329</v>
      </c>
      <c r="B2094" t="s">
        <v>483</v>
      </c>
      <c r="C2094" t="s">
        <v>19</v>
      </c>
      <c r="D2094" t="s">
        <v>157</v>
      </c>
      <c r="E2094"/>
      <c r="F2094">
        <v>20</v>
      </c>
      <c r="G2094">
        <v>3</v>
      </c>
      <c r="H2094">
        <v>23</v>
      </c>
      <c r="I2094">
        <v>22</v>
      </c>
      <c r="J2094">
        <v>26</v>
      </c>
    </row>
    <row r="2095" spans="1:10" ht="15" x14ac:dyDescent="0.25">
      <c r="A2095" t="s">
        <v>329</v>
      </c>
      <c r="B2095" t="s">
        <v>484</v>
      </c>
      <c r="C2095" t="s">
        <v>19</v>
      </c>
      <c r="D2095" t="s">
        <v>157</v>
      </c>
      <c r="E2095"/>
      <c r="F2095">
        <v>2</v>
      </c>
      <c r="G2095">
        <v>1</v>
      </c>
      <c r="H2095">
        <v>3</v>
      </c>
      <c r="I2095">
        <v>2</v>
      </c>
      <c r="J2095">
        <v>27</v>
      </c>
    </row>
    <row r="2096" spans="1:10" ht="15" x14ac:dyDescent="0.25">
      <c r="A2096" t="s">
        <v>329</v>
      </c>
      <c r="B2096" t="s">
        <v>485</v>
      </c>
      <c r="C2096" t="s">
        <v>19</v>
      </c>
      <c r="D2096" t="s">
        <v>157</v>
      </c>
      <c r="E2096"/>
      <c r="F2096"/>
      <c r="G2096"/>
      <c r="H2096"/>
      <c r="I2096"/>
      <c r="J2096">
        <v>28</v>
      </c>
    </row>
    <row r="2097" spans="1:10" ht="15" x14ac:dyDescent="0.25">
      <c r="A2097" t="s">
        <v>329</v>
      </c>
      <c r="B2097" t="s">
        <v>486</v>
      </c>
      <c r="C2097" t="s">
        <v>19</v>
      </c>
      <c r="D2097" t="s">
        <v>157</v>
      </c>
      <c r="E2097"/>
      <c r="F2097">
        <v>3</v>
      </c>
      <c r="G2097"/>
      <c r="H2097">
        <v>3</v>
      </c>
      <c r="I2097">
        <v>7</v>
      </c>
      <c r="J2097">
        <v>29</v>
      </c>
    </row>
    <row r="2098" spans="1:10" ht="15" x14ac:dyDescent="0.25">
      <c r="A2098" t="s">
        <v>329</v>
      </c>
      <c r="B2098" t="s">
        <v>487</v>
      </c>
      <c r="C2098" t="s">
        <v>19</v>
      </c>
      <c r="D2098" t="s">
        <v>157</v>
      </c>
      <c r="E2098"/>
      <c r="F2098"/>
      <c r="G2098"/>
      <c r="H2098"/>
      <c r="I2098"/>
      <c r="J2098">
        <v>30</v>
      </c>
    </row>
    <row r="2099" spans="1:10" ht="15" x14ac:dyDescent="0.25">
      <c r="A2099" t="s">
        <v>329</v>
      </c>
      <c r="B2099" t="s">
        <v>488</v>
      </c>
      <c r="C2099" t="s">
        <v>19</v>
      </c>
      <c r="D2099" t="s">
        <v>157</v>
      </c>
      <c r="E2099"/>
      <c r="F2099"/>
      <c r="G2099"/>
      <c r="H2099"/>
      <c r="I2099"/>
      <c r="J2099">
        <v>31</v>
      </c>
    </row>
    <row r="2100" spans="1:10" ht="15" x14ac:dyDescent="0.25">
      <c r="A2100" t="s">
        <v>329</v>
      </c>
      <c r="B2100" t="s">
        <v>489</v>
      </c>
      <c r="C2100" t="s">
        <v>19</v>
      </c>
      <c r="D2100" t="s">
        <v>157</v>
      </c>
      <c r="E2100"/>
      <c r="F2100">
        <v>22</v>
      </c>
      <c r="G2100">
        <v>1</v>
      </c>
      <c r="H2100">
        <v>23</v>
      </c>
      <c r="I2100">
        <v>20</v>
      </c>
      <c r="J2100">
        <v>32</v>
      </c>
    </row>
    <row r="2101" spans="1:10" ht="15" x14ac:dyDescent="0.25">
      <c r="A2101" t="s">
        <v>329</v>
      </c>
      <c r="B2101" t="s">
        <v>490</v>
      </c>
      <c r="C2101" t="s">
        <v>19</v>
      </c>
      <c r="D2101" t="s">
        <v>157</v>
      </c>
      <c r="E2101">
        <v>1</v>
      </c>
      <c r="F2101">
        <v>5</v>
      </c>
      <c r="G2101">
        <v>1</v>
      </c>
      <c r="H2101">
        <v>7</v>
      </c>
      <c r="I2101">
        <v>2</v>
      </c>
      <c r="J2101">
        <v>33</v>
      </c>
    </row>
    <row r="2102" spans="1:10" ht="15" x14ac:dyDescent="0.25">
      <c r="A2102" t="s">
        <v>329</v>
      </c>
      <c r="B2102" t="s">
        <v>491</v>
      </c>
      <c r="C2102" t="s">
        <v>19</v>
      </c>
      <c r="D2102" t="s">
        <v>157</v>
      </c>
      <c r="E2102">
        <v>0.625</v>
      </c>
      <c r="F2102">
        <v>0.74399999999999999</v>
      </c>
      <c r="G2102">
        <v>0.5</v>
      </c>
      <c r="H2102">
        <v>0.71699999999999997</v>
      </c>
      <c r="I2102">
        <v>0.71799999999999997</v>
      </c>
      <c r="J2102">
        <v>34</v>
      </c>
    </row>
    <row r="2103" spans="1:10" ht="15" x14ac:dyDescent="0.25">
      <c r="A2103" t="s">
        <v>329</v>
      </c>
      <c r="B2103" t="s">
        <v>492</v>
      </c>
      <c r="C2103" t="s">
        <v>19</v>
      </c>
      <c r="D2103" t="s">
        <v>157</v>
      </c>
      <c r="E2103"/>
      <c r="F2103">
        <v>0.72199999999999998</v>
      </c>
      <c r="G2103">
        <v>1</v>
      </c>
      <c r="H2103">
        <v>0.71399999999999997</v>
      </c>
      <c r="I2103">
        <v>0.52400000000000002</v>
      </c>
      <c r="J2103">
        <v>35</v>
      </c>
    </row>
    <row r="2104" spans="1:10" ht="15" x14ac:dyDescent="0.25">
      <c r="A2104" t="s">
        <v>329</v>
      </c>
      <c r="B2104" t="s">
        <v>178</v>
      </c>
      <c r="C2104" t="s">
        <v>19</v>
      </c>
      <c r="D2104" t="s">
        <v>157</v>
      </c>
      <c r="E2104">
        <v>2438</v>
      </c>
      <c r="F2104">
        <v>8167</v>
      </c>
      <c r="G2104">
        <v>13787</v>
      </c>
      <c r="H2104">
        <v>7917</v>
      </c>
      <c r="I2104">
        <v>11617</v>
      </c>
      <c r="J2104">
        <v>36</v>
      </c>
    </row>
    <row r="2105" spans="1:10" ht="15" x14ac:dyDescent="0.25">
      <c r="A2105" t="s">
        <v>329</v>
      </c>
      <c r="B2105" t="s">
        <v>493</v>
      </c>
      <c r="C2105" t="s">
        <v>19</v>
      </c>
      <c r="D2105" t="s">
        <v>157</v>
      </c>
      <c r="E2105"/>
      <c r="F2105"/>
      <c r="G2105">
        <v>3</v>
      </c>
      <c r="H2105"/>
      <c r="I2105"/>
      <c r="J2105">
        <v>39</v>
      </c>
    </row>
    <row r="2106" spans="1:10" ht="15" x14ac:dyDescent="0.25">
      <c r="A2106" t="s">
        <v>329</v>
      </c>
      <c r="B2106" t="s">
        <v>494</v>
      </c>
      <c r="C2106" t="s">
        <v>19</v>
      </c>
      <c r="D2106" t="s">
        <v>157</v>
      </c>
      <c r="E2106"/>
      <c r="F2106"/>
      <c r="G2106">
        <v>3</v>
      </c>
      <c r="H2106">
        <v>1</v>
      </c>
      <c r="I2106">
        <v>1</v>
      </c>
      <c r="J2106">
        <v>40</v>
      </c>
    </row>
    <row r="2107" spans="1:10" ht="15" x14ac:dyDescent="0.25">
      <c r="A2107" t="s">
        <v>329</v>
      </c>
      <c r="B2107" t="s">
        <v>495</v>
      </c>
      <c r="C2107" t="s">
        <v>19</v>
      </c>
      <c r="D2107" t="s">
        <v>157</v>
      </c>
      <c r="E2107"/>
      <c r="F2107"/>
      <c r="G2107">
        <v>3</v>
      </c>
      <c r="H2107">
        <v>1</v>
      </c>
      <c r="I2107">
        <v>1</v>
      </c>
      <c r="J2107">
        <v>41</v>
      </c>
    </row>
    <row r="2108" spans="1:10" ht="15" x14ac:dyDescent="0.25">
      <c r="A2108" t="s">
        <v>328</v>
      </c>
      <c r="B2108" t="s">
        <v>458</v>
      </c>
      <c r="C2108" t="s">
        <v>19</v>
      </c>
      <c r="D2108" t="s">
        <v>158</v>
      </c>
      <c r="E2108"/>
      <c r="F2108"/>
      <c r="G2108"/>
      <c r="H2108"/>
      <c r="I2108"/>
      <c r="J2108">
        <v>1</v>
      </c>
    </row>
    <row r="2109" spans="1:10" ht="15" x14ac:dyDescent="0.25">
      <c r="A2109" t="s">
        <v>328</v>
      </c>
      <c r="B2109" t="s">
        <v>459</v>
      </c>
      <c r="C2109" t="s">
        <v>19</v>
      </c>
      <c r="D2109" t="s">
        <v>158</v>
      </c>
      <c r="E2109"/>
      <c r="F2109"/>
      <c r="G2109"/>
      <c r="H2109"/>
      <c r="I2109"/>
      <c r="J2109">
        <v>2</v>
      </c>
    </row>
    <row r="2110" spans="1:10" ht="15" x14ac:dyDescent="0.25">
      <c r="A2110" t="s">
        <v>328</v>
      </c>
      <c r="B2110" t="s">
        <v>460</v>
      </c>
      <c r="C2110" t="s">
        <v>19</v>
      </c>
      <c r="D2110" t="s">
        <v>158</v>
      </c>
      <c r="E2110"/>
      <c r="F2110"/>
      <c r="G2110"/>
      <c r="H2110"/>
      <c r="I2110"/>
      <c r="J2110">
        <v>3</v>
      </c>
    </row>
    <row r="2111" spans="1:10" ht="15" x14ac:dyDescent="0.25">
      <c r="A2111" t="s">
        <v>328</v>
      </c>
      <c r="B2111" t="s">
        <v>461</v>
      </c>
      <c r="C2111" t="s">
        <v>19</v>
      </c>
      <c r="D2111" t="s">
        <v>158</v>
      </c>
      <c r="E2111"/>
      <c r="F2111"/>
      <c r="G2111"/>
      <c r="H2111"/>
      <c r="I2111"/>
      <c r="J2111">
        <v>4</v>
      </c>
    </row>
    <row r="2112" spans="1:10" ht="15" x14ac:dyDescent="0.25">
      <c r="A2112" t="s">
        <v>328</v>
      </c>
      <c r="B2112" t="s">
        <v>462</v>
      </c>
      <c r="C2112" t="s">
        <v>19</v>
      </c>
      <c r="D2112" t="s">
        <v>158</v>
      </c>
      <c r="E2112"/>
      <c r="F2112"/>
      <c r="G2112"/>
      <c r="H2112"/>
      <c r="I2112"/>
      <c r="J2112">
        <v>5</v>
      </c>
    </row>
    <row r="2113" spans="1:10" ht="15" x14ac:dyDescent="0.25">
      <c r="A2113" t="s">
        <v>328</v>
      </c>
      <c r="B2113" t="s">
        <v>463</v>
      </c>
      <c r="C2113" t="s">
        <v>19</v>
      </c>
      <c r="D2113" t="s">
        <v>158</v>
      </c>
      <c r="E2113"/>
      <c r="F2113"/>
      <c r="G2113"/>
      <c r="H2113"/>
      <c r="I2113"/>
      <c r="J2113">
        <v>6</v>
      </c>
    </row>
    <row r="2114" spans="1:10" ht="15" x14ac:dyDescent="0.25">
      <c r="A2114" t="s">
        <v>328</v>
      </c>
      <c r="B2114" t="s">
        <v>464</v>
      </c>
      <c r="C2114" t="s">
        <v>19</v>
      </c>
      <c r="D2114" t="s">
        <v>158</v>
      </c>
      <c r="E2114"/>
      <c r="F2114"/>
      <c r="G2114"/>
      <c r="H2114"/>
      <c r="I2114"/>
      <c r="J2114">
        <v>7</v>
      </c>
    </row>
    <row r="2115" spans="1:10" ht="15" x14ac:dyDescent="0.25">
      <c r="A2115" t="s">
        <v>328</v>
      </c>
      <c r="B2115" t="s">
        <v>465</v>
      </c>
      <c r="C2115" t="s">
        <v>19</v>
      </c>
      <c r="D2115" t="s">
        <v>158</v>
      </c>
      <c r="E2115"/>
      <c r="F2115"/>
      <c r="G2115"/>
      <c r="H2115"/>
      <c r="I2115"/>
      <c r="J2115">
        <v>8</v>
      </c>
    </row>
    <row r="2116" spans="1:10" ht="15" x14ac:dyDescent="0.25">
      <c r="A2116" t="s">
        <v>328</v>
      </c>
      <c r="B2116" t="s">
        <v>466</v>
      </c>
      <c r="C2116" t="s">
        <v>19</v>
      </c>
      <c r="D2116" t="s">
        <v>158</v>
      </c>
      <c r="E2116"/>
      <c r="F2116"/>
      <c r="G2116"/>
      <c r="H2116"/>
      <c r="I2116"/>
      <c r="J2116">
        <v>9</v>
      </c>
    </row>
    <row r="2117" spans="1:10" ht="15" x14ac:dyDescent="0.25">
      <c r="A2117" t="s">
        <v>328</v>
      </c>
      <c r="B2117" t="s">
        <v>467</v>
      </c>
      <c r="C2117" t="s">
        <v>19</v>
      </c>
      <c r="D2117" t="s">
        <v>158</v>
      </c>
      <c r="E2117"/>
      <c r="F2117"/>
      <c r="G2117"/>
      <c r="H2117"/>
      <c r="I2117"/>
      <c r="J2117">
        <v>10</v>
      </c>
    </row>
    <row r="2118" spans="1:10" ht="15" x14ac:dyDescent="0.25">
      <c r="A2118" t="s">
        <v>328</v>
      </c>
      <c r="B2118" t="s">
        <v>468</v>
      </c>
      <c r="C2118" t="s">
        <v>19</v>
      </c>
      <c r="D2118" t="s">
        <v>158</v>
      </c>
      <c r="E2118"/>
      <c r="F2118"/>
      <c r="G2118"/>
      <c r="H2118"/>
      <c r="I2118"/>
      <c r="J2118">
        <v>11</v>
      </c>
    </row>
    <row r="2119" spans="1:10" ht="15" x14ac:dyDescent="0.25">
      <c r="A2119" t="s">
        <v>328</v>
      </c>
      <c r="B2119" t="s">
        <v>469</v>
      </c>
      <c r="C2119" t="s">
        <v>19</v>
      </c>
      <c r="D2119" t="s">
        <v>158</v>
      </c>
      <c r="E2119"/>
      <c r="F2119"/>
      <c r="G2119"/>
      <c r="H2119"/>
      <c r="I2119"/>
      <c r="J2119">
        <v>12</v>
      </c>
    </row>
    <row r="2120" spans="1:10" ht="15" x14ac:dyDescent="0.25">
      <c r="A2120" t="s">
        <v>328</v>
      </c>
      <c r="B2120" t="s">
        <v>470</v>
      </c>
      <c r="C2120" t="s">
        <v>19</v>
      </c>
      <c r="D2120" t="s">
        <v>158</v>
      </c>
      <c r="E2120"/>
      <c r="F2120"/>
      <c r="G2120"/>
      <c r="H2120"/>
      <c r="I2120"/>
      <c r="J2120">
        <v>13</v>
      </c>
    </row>
    <row r="2121" spans="1:10" ht="15" x14ac:dyDescent="0.25">
      <c r="A2121" t="s">
        <v>328</v>
      </c>
      <c r="B2121" t="s">
        <v>471</v>
      </c>
      <c r="C2121" t="s">
        <v>19</v>
      </c>
      <c r="D2121" t="s">
        <v>158</v>
      </c>
      <c r="E2121"/>
      <c r="F2121"/>
      <c r="G2121"/>
      <c r="H2121"/>
      <c r="I2121"/>
      <c r="J2121">
        <v>14</v>
      </c>
    </row>
    <row r="2122" spans="1:10" ht="15" x14ac:dyDescent="0.25">
      <c r="A2122" t="s">
        <v>328</v>
      </c>
      <c r="B2122" t="s">
        <v>472</v>
      </c>
      <c r="C2122" t="s">
        <v>19</v>
      </c>
      <c r="D2122" t="s">
        <v>158</v>
      </c>
      <c r="E2122"/>
      <c r="F2122"/>
      <c r="G2122"/>
      <c r="H2122"/>
      <c r="I2122"/>
      <c r="J2122">
        <v>15</v>
      </c>
    </row>
    <row r="2123" spans="1:10" ht="15" x14ac:dyDescent="0.25">
      <c r="A2123" t="s">
        <v>328</v>
      </c>
      <c r="B2123" t="s">
        <v>473</v>
      </c>
      <c r="C2123" t="s">
        <v>19</v>
      </c>
      <c r="D2123" t="s">
        <v>158</v>
      </c>
      <c r="E2123"/>
      <c r="F2123"/>
      <c r="G2123"/>
      <c r="H2123"/>
      <c r="I2123"/>
      <c r="J2123">
        <v>16</v>
      </c>
    </row>
    <row r="2124" spans="1:10" ht="15" x14ac:dyDescent="0.25">
      <c r="A2124" t="s">
        <v>328</v>
      </c>
      <c r="B2124" t="s">
        <v>474</v>
      </c>
      <c r="C2124" t="s">
        <v>19</v>
      </c>
      <c r="D2124" t="s">
        <v>158</v>
      </c>
      <c r="E2124"/>
      <c r="F2124"/>
      <c r="G2124"/>
      <c r="H2124"/>
      <c r="I2124"/>
      <c r="J2124">
        <v>17</v>
      </c>
    </row>
    <row r="2125" spans="1:10" ht="15" x14ac:dyDescent="0.25">
      <c r="A2125" t="s">
        <v>328</v>
      </c>
      <c r="B2125" t="s">
        <v>475</v>
      </c>
      <c r="C2125" t="s">
        <v>19</v>
      </c>
      <c r="D2125" t="s">
        <v>158</v>
      </c>
      <c r="E2125"/>
      <c r="F2125"/>
      <c r="G2125"/>
      <c r="H2125"/>
      <c r="I2125"/>
      <c r="J2125">
        <v>18</v>
      </c>
    </row>
    <row r="2126" spans="1:10" ht="15" x14ac:dyDescent="0.25">
      <c r="A2126" t="s">
        <v>328</v>
      </c>
      <c r="B2126" t="s">
        <v>476</v>
      </c>
      <c r="C2126" t="s">
        <v>19</v>
      </c>
      <c r="D2126" t="s">
        <v>158</v>
      </c>
      <c r="E2126"/>
      <c r="F2126"/>
      <c r="G2126"/>
      <c r="H2126"/>
      <c r="I2126"/>
      <c r="J2126">
        <v>19</v>
      </c>
    </row>
    <row r="2127" spans="1:10" ht="15" x14ac:dyDescent="0.25">
      <c r="A2127" t="s">
        <v>328</v>
      </c>
      <c r="B2127" t="s">
        <v>477</v>
      </c>
      <c r="C2127" t="s">
        <v>19</v>
      </c>
      <c r="D2127" t="s">
        <v>158</v>
      </c>
      <c r="E2127"/>
      <c r="F2127"/>
      <c r="G2127"/>
      <c r="H2127"/>
      <c r="I2127"/>
      <c r="J2127">
        <v>20</v>
      </c>
    </row>
    <row r="2128" spans="1:10" ht="15" x14ac:dyDescent="0.25">
      <c r="A2128" t="s">
        <v>328</v>
      </c>
      <c r="B2128" t="s">
        <v>478</v>
      </c>
      <c r="C2128" t="s">
        <v>19</v>
      </c>
      <c r="D2128" t="s">
        <v>158</v>
      </c>
      <c r="E2128"/>
      <c r="F2128"/>
      <c r="G2128"/>
      <c r="H2128"/>
      <c r="I2128"/>
      <c r="J2128">
        <v>21</v>
      </c>
    </row>
    <row r="2129" spans="1:10" ht="15" x14ac:dyDescent="0.25">
      <c r="A2129" t="s">
        <v>328</v>
      </c>
      <c r="B2129" t="s">
        <v>479</v>
      </c>
      <c r="C2129" t="s">
        <v>19</v>
      </c>
      <c r="D2129" t="s">
        <v>158</v>
      </c>
      <c r="E2129"/>
      <c r="F2129"/>
      <c r="G2129"/>
      <c r="H2129"/>
      <c r="I2129"/>
      <c r="J2129">
        <v>22</v>
      </c>
    </row>
    <row r="2130" spans="1:10" ht="15" x14ac:dyDescent="0.25">
      <c r="A2130" t="s">
        <v>328</v>
      </c>
      <c r="B2130" t="s">
        <v>480</v>
      </c>
      <c r="C2130" t="s">
        <v>19</v>
      </c>
      <c r="D2130" t="s">
        <v>158</v>
      </c>
      <c r="E2130"/>
      <c r="F2130"/>
      <c r="G2130"/>
      <c r="H2130"/>
      <c r="I2130"/>
      <c r="J2130">
        <v>23</v>
      </c>
    </row>
    <row r="2131" spans="1:10" ht="15" x14ac:dyDescent="0.25">
      <c r="A2131" t="s">
        <v>328</v>
      </c>
      <c r="B2131" t="s">
        <v>481</v>
      </c>
      <c r="C2131" t="s">
        <v>19</v>
      </c>
      <c r="D2131" t="s">
        <v>158</v>
      </c>
      <c r="E2131"/>
      <c r="F2131"/>
      <c r="G2131"/>
      <c r="H2131"/>
      <c r="I2131"/>
      <c r="J2131">
        <v>24</v>
      </c>
    </row>
    <row r="2132" spans="1:10" ht="15" x14ac:dyDescent="0.25">
      <c r="A2132" t="s">
        <v>328</v>
      </c>
      <c r="B2132" t="s">
        <v>482</v>
      </c>
      <c r="C2132" t="s">
        <v>19</v>
      </c>
      <c r="D2132" t="s">
        <v>158</v>
      </c>
      <c r="E2132"/>
      <c r="F2132"/>
      <c r="G2132"/>
      <c r="H2132"/>
      <c r="I2132"/>
      <c r="J2132">
        <v>25</v>
      </c>
    </row>
    <row r="2133" spans="1:10" ht="15" x14ac:dyDescent="0.25">
      <c r="A2133" t="s">
        <v>328</v>
      </c>
      <c r="B2133" t="s">
        <v>483</v>
      </c>
      <c r="C2133" t="s">
        <v>19</v>
      </c>
      <c r="D2133" t="s">
        <v>158</v>
      </c>
      <c r="E2133"/>
      <c r="F2133"/>
      <c r="G2133"/>
      <c r="H2133"/>
      <c r="I2133"/>
      <c r="J2133">
        <v>26</v>
      </c>
    </row>
    <row r="2134" spans="1:10" ht="15" x14ac:dyDescent="0.25">
      <c r="A2134" t="s">
        <v>328</v>
      </c>
      <c r="B2134" t="s">
        <v>484</v>
      </c>
      <c r="C2134" t="s">
        <v>19</v>
      </c>
      <c r="D2134" t="s">
        <v>158</v>
      </c>
      <c r="E2134"/>
      <c r="F2134"/>
      <c r="G2134"/>
      <c r="H2134"/>
      <c r="I2134"/>
      <c r="J2134">
        <v>27</v>
      </c>
    </row>
    <row r="2135" spans="1:10" ht="15" x14ac:dyDescent="0.25">
      <c r="A2135" t="s">
        <v>328</v>
      </c>
      <c r="B2135" t="s">
        <v>485</v>
      </c>
      <c r="C2135" t="s">
        <v>19</v>
      </c>
      <c r="D2135" t="s">
        <v>158</v>
      </c>
      <c r="E2135"/>
      <c r="F2135"/>
      <c r="G2135"/>
      <c r="H2135"/>
      <c r="I2135"/>
      <c r="J2135">
        <v>28</v>
      </c>
    </row>
    <row r="2136" spans="1:10" ht="15" x14ac:dyDescent="0.25">
      <c r="A2136" t="s">
        <v>328</v>
      </c>
      <c r="B2136" t="s">
        <v>486</v>
      </c>
      <c r="C2136" t="s">
        <v>19</v>
      </c>
      <c r="D2136" t="s">
        <v>158</v>
      </c>
      <c r="E2136"/>
      <c r="F2136"/>
      <c r="G2136"/>
      <c r="H2136"/>
      <c r="I2136"/>
      <c r="J2136">
        <v>29</v>
      </c>
    </row>
    <row r="2137" spans="1:10" ht="15" x14ac:dyDescent="0.25">
      <c r="A2137" t="s">
        <v>328</v>
      </c>
      <c r="B2137" t="s">
        <v>487</v>
      </c>
      <c r="C2137" t="s">
        <v>19</v>
      </c>
      <c r="D2137" t="s">
        <v>158</v>
      </c>
      <c r="E2137"/>
      <c r="F2137"/>
      <c r="G2137"/>
      <c r="H2137"/>
      <c r="I2137"/>
      <c r="J2137">
        <v>30</v>
      </c>
    </row>
    <row r="2138" spans="1:10" ht="15" x14ac:dyDescent="0.25">
      <c r="A2138" t="s">
        <v>328</v>
      </c>
      <c r="B2138" t="s">
        <v>488</v>
      </c>
      <c r="C2138" t="s">
        <v>19</v>
      </c>
      <c r="D2138" t="s">
        <v>158</v>
      </c>
      <c r="E2138"/>
      <c r="F2138"/>
      <c r="G2138"/>
      <c r="H2138"/>
      <c r="I2138"/>
      <c r="J2138">
        <v>31</v>
      </c>
    </row>
    <row r="2139" spans="1:10" ht="15" x14ac:dyDescent="0.25">
      <c r="A2139" t="s">
        <v>328</v>
      </c>
      <c r="B2139" t="s">
        <v>489</v>
      </c>
      <c r="C2139" t="s">
        <v>19</v>
      </c>
      <c r="D2139" t="s">
        <v>158</v>
      </c>
      <c r="E2139"/>
      <c r="F2139"/>
      <c r="G2139"/>
      <c r="H2139"/>
      <c r="I2139"/>
      <c r="J2139">
        <v>32</v>
      </c>
    </row>
    <row r="2140" spans="1:10" ht="15" x14ac:dyDescent="0.25">
      <c r="A2140" t="s">
        <v>328</v>
      </c>
      <c r="B2140" t="s">
        <v>490</v>
      </c>
      <c r="C2140" t="s">
        <v>19</v>
      </c>
      <c r="D2140" t="s">
        <v>158</v>
      </c>
      <c r="E2140"/>
      <c r="F2140"/>
      <c r="G2140"/>
      <c r="H2140"/>
      <c r="I2140"/>
      <c r="J2140">
        <v>33</v>
      </c>
    </row>
    <row r="2141" spans="1:10" ht="15" x14ac:dyDescent="0.25">
      <c r="A2141" t="s">
        <v>328</v>
      </c>
      <c r="B2141" t="s">
        <v>491</v>
      </c>
      <c r="C2141" t="s">
        <v>19</v>
      </c>
      <c r="D2141" t="s">
        <v>158</v>
      </c>
      <c r="E2141"/>
      <c r="F2141"/>
      <c r="G2141"/>
      <c r="H2141"/>
      <c r="I2141"/>
      <c r="J2141">
        <v>34</v>
      </c>
    </row>
    <row r="2142" spans="1:10" ht="15" x14ac:dyDescent="0.25">
      <c r="A2142" t="s">
        <v>328</v>
      </c>
      <c r="B2142" t="s">
        <v>492</v>
      </c>
      <c r="C2142" t="s">
        <v>19</v>
      </c>
      <c r="D2142" t="s">
        <v>158</v>
      </c>
      <c r="E2142">
        <v>1</v>
      </c>
      <c r="F2142"/>
      <c r="G2142"/>
      <c r="H2142">
        <v>1</v>
      </c>
      <c r="I2142"/>
      <c r="J2142">
        <v>35</v>
      </c>
    </row>
    <row r="2143" spans="1:10" ht="15" x14ac:dyDescent="0.25">
      <c r="A2143" t="s">
        <v>328</v>
      </c>
      <c r="B2143" t="s">
        <v>178</v>
      </c>
      <c r="C2143" t="s">
        <v>19</v>
      </c>
      <c r="D2143" t="s">
        <v>158</v>
      </c>
      <c r="E2143"/>
      <c r="F2143"/>
      <c r="G2143"/>
      <c r="H2143"/>
      <c r="I2143"/>
      <c r="J2143">
        <v>36</v>
      </c>
    </row>
    <row r="2144" spans="1:10" ht="15" x14ac:dyDescent="0.25">
      <c r="A2144" t="s">
        <v>328</v>
      </c>
      <c r="B2144" t="s">
        <v>493</v>
      </c>
      <c r="C2144" t="s">
        <v>19</v>
      </c>
      <c r="D2144" t="s">
        <v>158</v>
      </c>
      <c r="E2144"/>
      <c r="F2144"/>
      <c r="G2144"/>
      <c r="H2144"/>
      <c r="I2144"/>
      <c r="J2144">
        <v>39</v>
      </c>
    </row>
    <row r="2145" spans="1:10" ht="15" x14ac:dyDescent="0.25">
      <c r="A2145" t="s">
        <v>328</v>
      </c>
      <c r="B2145" t="s">
        <v>494</v>
      </c>
      <c r="C2145" t="s">
        <v>19</v>
      </c>
      <c r="D2145" t="s">
        <v>158</v>
      </c>
      <c r="E2145"/>
      <c r="F2145"/>
      <c r="G2145"/>
      <c r="H2145"/>
      <c r="I2145"/>
      <c r="J2145">
        <v>40</v>
      </c>
    </row>
    <row r="2146" spans="1:10" ht="15" x14ac:dyDescent="0.25">
      <c r="A2146" t="s">
        <v>328</v>
      </c>
      <c r="B2146" t="s">
        <v>495</v>
      </c>
      <c r="C2146" t="s">
        <v>19</v>
      </c>
      <c r="D2146" t="s">
        <v>158</v>
      </c>
      <c r="E2146"/>
      <c r="F2146"/>
      <c r="G2146"/>
      <c r="H2146"/>
      <c r="I2146"/>
      <c r="J2146">
        <v>41</v>
      </c>
    </row>
    <row r="2147" spans="1:10" ht="15" x14ac:dyDescent="0.25">
      <c r="A2147" t="s">
        <v>327</v>
      </c>
      <c r="B2147" t="s">
        <v>458</v>
      </c>
      <c r="C2147" t="s">
        <v>19</v>
      </c>
      <c r="D2147" t="s">
        <v>159</v>
      </c>
      <c r="E2147">
        <v>11</v>
      </c>
      <c r="F2147">
        <v>98</v>
      </c>
      <c r="G2147"/>
      <c r="H2147">
        <v>109</v>
      </c>
      <c r="I2147">
        <v>53</v>
      </c>
      <c r="J2147">
        <v>1</v>
      </c>
    </row>
    <row r="2148" spans="1:10" ht="15" x14ac:dyDescent="0.25">
      <c r="A2148" t="s">
        <v>327</v>
      </c>
      <c r="B2148" t="s">
        <v>459</v>
      </c>
      <c r="C2148" t="s">
        <v>19</v>
      </c>
      <c r="D2148" t="s">
        <v>159</v>
      </c>
      <c r="E2148">
        <v>18</v>
      </c>
      <c r="F2148">
        <v>47</v>
      </c>
      <c r="G2148">
        <v>1</v>
      </c>
      <c r="H2148">
        <v>66</v>
      </c>
      <c r="I2148">
        <v>134</v>
      </c>
      <c r="J2148">
        <v>2</v>
      </c>
    </row>
    <row r="2149" spans="1:10" ht="15" x14ac:dyDescent="0.25">
      <c r="A2149" t="s">
        <v>327</v>
      </c>
      <c r="B2149" t="s">
        <v>460</v>
      </c>
      <c r="C2149" t="s">
        <v>19</v>
      </c>
      <c r="D2149" t="s">
        <v>159</v>
      </c>
      <c r="E2149">
        <v>6</v>
      </c>
      <c r="F2149">
        <v>14</v>
      </c>
      <c r="G2149"/>
      <c r="H2149">
        <v>2</v>
      </c>
      <c r="I2149">
        <v>7</v>
      </c>
      <c r="J2149">
        <v>3</v>
      </c>
    </row>
    <row r="2150" spans="1:10" ht="15" x14ac:dyDescent="0.25">
      <c r="A2150" t="s">
        <v>327</v>
      </c>
      <c r="B2150" t="s">
        <v>461</v>
      </c>
      <c r="C2150" t="s">
        <v>19</v>
      </c>
      <c r="D2150" t="s">
        <v>159</v>
      </c>
      <c r="E2150">
        <v>11</v>
      </c>
      <c r="F2150">
        <v>22</v>
      </c>
      <c r="G2150">
        <v>1</v>
      </c>
      <c r="H2150">
        <v>34</v>
      </c>
      <c r="I2150">
        <v>95</v>
      </c>
      <c r="J2150">
        <v>4</v>
      </c>
    </row>
    <row r="2151" spans="1:10" ht="15" x14ac:dyDescent="0.25">
      <c r="A2151" t="s">
        <v>327</v>
      </c>
      <c r="B2151" t="s">
        <v>462</v>
      </c>
      <c r="C2151" t="s">
        <v>19</v>
      </c>
      <c r="D2151" t="s">
        <v>159</v>
      </c>
      <c r="E2151">
        <v>6</v>
      </c>
      <c r="F2151">
        <v>25</v>
      </c>
      <c r="G2151"/>
      <c r="H2151">
        <v>31</v>
      </c>
      <c r="I2151">
        <v>35</v>
      </c>
      <c r="J2151">
        <v>5</v>
      </c>
    </row>
    <row r="2152" spans="1:10" ht="15" x14ac:dyDescent="0.25">
      <c r="A2152" t="s">
        <v>327</v>
      </c>
      <c r="B2152" t="s">
        <v>463</v>
      </c>
      <c r="C2152" t="s">
        <v>19</v>
      </c>
      <c r="D2152" t="s">
        <v>159</v>
      </c>
      <c r="E2152"/>
      <c r="F2152">
        <v>1</v>
      </c>
      <c r="G2152"/>
      <c r="H2152">
        <v>1</v>
      </c>
      <c r="I2152">
        <v>5</v>
      </c>
      <c r="J2152">
        <v>6</v>
      </c>
    </row>
    <row r="2153" spans="1:10" ht="15" x14ac:dyDescent="0.25">
      <c r="A2153" t="s">
        <v>327</v>
      </c>
      <c r="B2153" t="s">
        <v>464</v>
      </c>
      <c r="C2153" t="s">
        <v>19</v>
      </c>
      <c r="D2153" t="s">
        <v>159</v>
      </c>
      <c r="E2153"/>
      <c r="F2153"/>
      <c r="G2153"/>
      <c r="H2153"/>
      <c r="I2153">
        <v>1</v>
      </c>
      <c r="J2153">
        <v>7</v>
      </c>
    </row>
    <row r="2154" spans="1:10" ht="15" x14ac:dyDescent="0.25">
      <c r="A2154" t="s">
        <v>327</v>
      </c>
      <c r="B2154" t="s">
        <v>465</v>
      </c>
      <c r="C2154" t="s">
        <v>19</v>
      </c>
      <c r="D2154" t="s">
        <v>159</v>
      </c>
      <c r="E2154"/>
      <c r="F2154">
        <v>1</v>
      </c>
      <c r="G2154"/>
      <c r="H2154">
        <v>1</v>
      </c>
      <c r="I2154"/>
      <c r="J2154">
        <v>8</v>
      </c>
    </row>
    <row r="2155" spans="1:10" ht="15" x14ac:dyDescent="0.25">
      <c r="A2155" t="s">
        <v>327</v>
      </c>
      <c r="B2155" t="s">
        <v>466</v>
      </c>
      <c r="C2155" t="s">
        <v>19</v>
      </c>
      <c r="D2155" t="s">
        <v>159</v>
      </c>
      <c r="E2155"/>
      <c r="F2155">
        <v>3</v>
      </c>
      <c r="G2155"/>
      <c r="H2155">
        <v>3</v>
      </c>
      <c r="I2155">
        <v>37</v>
      </c>
      <c r="J2155">
        <v>9</v>
      </c>
    </row>
    <row r="2156" spans="1:10" ht="15" x14ac:dyDescent="0.25">
      <c r="A2156" t="s">
        <v>327</v>
      </c>
      <c r="B2156" t="s">
        <v>467</v>
      </c>
      <c r="C2156" t="s">
        <v>19</v>
      </c>
      <c r="D2156" t="s">
        <v>159</v>
      </c>
      <c r="E2156"/>
      <c r="F2156"/>
      <c r="G2156"/>
      <c r="H2156"/>
      <c r="I2156"/>
      <c r="J2156">
        <v>10</v>
      </c>
    </row>
    <row r="2157" spans="1:10" ht="15" x14ac:dyDescent="0.25">
      <c r="A2157" t="s">
        <v>327</v>
      </c>
      <c r="B2157" t="s">
        <v>468</v>
      </c>
      <c r="C2157" t="s">
        <v>19</v>
      </c>
      <c r="D2157" t="s">
        <v>159</v>
      </c>
      <c r="E2157">
        <v>18</v>
      </c>
      <c r="F2157">
        <v>43</v>
      </c>
      <c r="G2157">
        <v>1</v>
      </c>
      <c r="H2157">
        <v>62</v>
      </c>
      <c r="I2157">
        <v>88</v>
      </c>
      <c r="J2157">
        <v>11</v>
      </c>
    </row>
    <row r="2158" spans="1:10" ht="15" x14ac:dyDescent="0.25">
      <c r="A2158" t="s">
        <v>327</v>
      </c>
      <c r="B2158" t="s">
        <v>469</v>
      </c>
      <c r="C2158" t="s">
        <v>19</v>
      </c>
      <c r="D2158" t="s">
        <v>159</v>
      </c>
      <c r="E2158"/>
      <c r="F2158"/>
      <c r="G2158"/>
      <c r="H2158"/>
      <c r="I2158">
        <v>3</v>
      </c>
      <c r="J2158">
        <v>12</v>
      </c>
    </row>
    <row r="2159" spans="1:10" ht="15" x14ac:dyDescent="0.25">
      <c r="A2159" t="s">
        <v>327</v>
      </c>
      <c r="B2159" t="s">
        <v>470</v>
      </c>
      <c r="C2159" t="s">
        <v>19</v>
      </c>
      <c r="D2159" t="s">
        <v>159</v>
      </c>
      <c r="E2159">
        <v>1</v>
      </c>
      <c r="F2159">
        <v>3</v>
      </c>
      <c r="G2159"/>
      <c r="H2159">
        <v>4</v>
      </c>
      <c r="I2159">
        <v>4</v>
      </c>
      <c r="J2159">
        <v>13</v>
      </c>
    </row>
    <row r="2160" spans="1:10" ht="15" x14ac:dyDescent="0.25">
      <c r="A2160" t="s">
        <v>327</v>
      </c>
      <c r="B2160" t="s">
        <v>471</v>
      </c>
      <c r="C2160" t="s">
        <v>19</v>
      </c>
      <c r="D2160" t="s">
        <v>159</v>
      </c>
      <c r="E2160">
        <v>4</v>
      </c>
      <c r="F2160">
        <v>14</v>
      </c>
      <c r="G2160"/>
      <c r="H2160">
        <v>18</v>
      </c>
      <c r="I2160">
        <v>30</v>
      </c>
      <c r="J2160">
        <v>14</v>
      </c>
    </row>
    <row r="2161" spans="1:10" ht="15" x14ac:dyDescent="0.25">
      <c r="A2161" t="s">
        <v>327</v>
      </c>
      <c r="B2161" t="s">
        <v>472</v>
      </c>
      <c r="C2161" t="s">
        <v>19</v>
      </c>
      <c r="D2161" t="s">
        <v>159</v>
      </c>
      <c r="E2161"/>
      <c r="F2161"/>
      <c r="G2161"/>
      <c r="H2161"/>
      <c r="I2161"/>
      <c r="J2161">
        <v>15</v>
      </c>
    </row>
    <row r="2162" spans="1:10" ht="15" x14ac:dyDescent="0.25">
      <c r="A2162" t="s">
        <v>327</v>
      </c>
      <c r="B2162" t="s">
        <v>473</v>
      </c>
      <c r="C2162" t="s">
        <v>19</v>
      </c>
      <c r="D2162" t="s">
        <v>159</v>
      </c>
      <c r="E2162">
        <v>11</v>
      </c>
      <c r="F2162">
        <v>36</v>
      </c>
      <c r="G2162">
        <v>1</v>
      </c>
      <c r="H2162">
        <v>48</v>
      </c>
      <c r="I2162">
        <v>113</v>
      </c>
      <c r="J2162">
        <v>16</v>
      </c>
    </row>
    <row r="2163" spans="1:10" ht="15" x14ac:dyDescent="0.25">
      <c r="A2163" t="s">
        <v>327</v>
      </c>
      <c r="B2163" t="s">
        <v>474</v>
      </c>
      <c r="C2163" t="s">
        <v>19</v>
      </c>
      <c r="D2163" t="s">
        <v>159</v>
      </c>
      <c r="E2163">
        <v>11</v>
      </c>
      <c r="F2163">
        <v>25</v>
      </c>
      <c r="G2163"/>
      <c r="H2163">
        <v>36</v>
      </c>
      <c r="I2163">
        <v>86</v>
      </c>
      <c r="J2163">
        <v>17</v>
      </c>
    </row>
    <row r="2164" spans="1:10" ht="15" x14ac:dyDescent="0.25">
      <c r="A2164" t="s">
        <v>327</v>
      </c>
      <c r="B2164" t="s">
        <v>475</v>
      </c>
      <c r="C2164" t="s">
        <v>19</v>
      </c>
      <c r="D2164" t="s">
        <v>159</v>
      </c>
      <c r="E2164">
        <v>1</v>
      </c>
      <c r="F2164">
        <v>1</v>
      </c>
      <c r="G2164"/>
      <c r="H2164">
        <v>2</v>
      </c>
      <c r="I2164">
        <v>6</v>
      </c>
      <c r="J2164">
        <v>18</v>
      </c>
    </row>
    <row r="2165" spans="1:10" ht="15" x14ac:dyDescent="0.25">
      <c r="A2165" t="s">
        <v>327</v>
      </c>
      <c r="B2165" t="s">
        <v>476</v>
      </c>
      <c r="C2165" t="s">
        <v>19</v>
      </c>
      <c r="D2165" t="s">
        <v>159</v>
      </c>
      <c r="E2165">
        <v>1</v>
      </c>
      <c r="F2165">
        <v>3</v>
      </c>
      <c r="G2165">
        <v>1</v>
      </c>
      <c r="H2165">
        <v>5</v>
      </c>
      <c r="I2165">
        <v>7</v>
      </c>
      <c r="J2165">
        <v>19</v>
      </c>
    </row>
    <row r="2166" spans="1:10" ht="15" x14ac:dyDescent="0.25">
      <c r="A2166" t="s">
        <v>327</v>
      </c>
      <c r="B2166" t="s">
        <v>477</v>
      </c>
      <c r="C2166" t="s">
        <v>19</v>
      </c>
      <c r="D2166" t="s">
        <v>159</v>
      </c>
      <c r="E2166">
        <v>1</v>
      </c>
      <c r="F2166">
        <v>5</v>
      </c>
      <c r="G2166"/>
      <c r="H2166">
        <v>6</v>
      </c>
      <c r="I2166">
        <v>3</v>
      </c>
      <c r="J2166">
        <v>20</v>
      </c>
    </row>
    <row r="2167" spans="1:10" ht="15" x14ac:dyDescent="0.25">
      <c r="A2167" t="s">
        <v>327</v>
      </c>
      <c r="B2167" t="s">
        <v>478</v>
      </c>
      <c r="C2167" t="s">
        <v>19</v>
      </c>
      <c r="D2167" t="s">
        <v>159</v>
      </c>
      <c r="E2167">
        <v>2</v>
      </c>
      <c r="F2167">
        <v>3</v>
      </c>
      <c r="G2167"/>
      <c r="H2167">
        <v>5</v>
      </c>
      <c r="I2167">
        <v>10</v>
      </c>
      <c r="J2167">
        <v>21</v>
      </c>
    </row>
    <row r="2168" spans="1:10" ht="15" x14ac:dyDescent="0.25">
      <c r="A2168" t="s">
        <v>327</v>
      </c>
      <c r="B2168" t="s">
        <v>479</v>
      </c>
      <c r="C2168" t="s">
        <v>19</v>
      </c>
      <c r="D2168" t="s">
        <v>159</v>
      </c>
      <c r="E2168">
        <v>1</v>
      </c>
      <c r="F2168">
        <v>1</v>
      </c>
      <c r="G2168"/>
      <c r="H2168">
        <v>2</v>
      </c>
      <c r="I2168">
        <v>3</v>
      </c>
      <c r="J2168">
        <v>22</v>
      </c>
    </row>
    <row r="2169" spans="1:10" ht="15" x14ac:dyDescent="0.25">
      <c r="A2169" t="s">
        <v>327</v>
      </c>
      <c r="B2169" t="s">
        <v>480</v>
      </c>
      <c r="C2169" t="s">
        <v>19</v>
      </c>
      <c r="D2169" t="s">
        <v>159</v>
      </c>
      <c r="E2169"/>
      <c r="F2169"/>
      <c r="G2169"/>
      <c r="H2169"/>
      <c r="I2169"/>
      <c r="J2169">
        <v>23</v>
      </c>
    </row>
    <row r="2170" spans="1:10" ht="15" x14ac:dyDescent="0.25">
      <c r="A2170" t="s">
        <v>327</v>
      </c>
      <c r="B2170" t="s">
        <v>481</v>
      </c>
      <c r="C2170" t="s">
        <v>19</v>
      </c>
      <c r="D2170" t="s">
        <v>159</v>
      </c>
      <c r="E2170">
        <v>12</v>
      </c>
      <c r="F2170">
        <v>21</v>
      </c>
      <c r="G2170"/>
      <c r="H2170">
        <v>33</v>
      </c>
      <c r="I2170">
        <v>85</v>
      </c>
      <c r="J2170">
        <v>24</v>
      </c>
    </row>
    <row r="2171" spans="1:10" ht="15" x14ac:dyDescent="0.25">
      <c r="A2171" t="s">
        <v>327</v>
      </c>
      <c r="B2171" t="s">
        <v>482</v>
      </c>
      <c r="C2171" t="s">
        <v>19</v>
      </c>
      <c r="D2171" t="s">
        <v>159</v>
      </c>
      <c r="E2171">
        <v>9</v>
      </c>
      <c r="F2171">
        <v>11</v>
      </c>
      <c r="G2171"/>
      <c r="H2171">
        <v>20</v>
      </c>
      <c r="I2171">
        <v>23</v>
      </c>
      <c r="J2171">
        <v>25</v>
      </c>
    </row>
    <row r="2172" spans="1:10" ht="15" x14ac:dyDescent="0.25">
      <c r="A2172" t="s">
        <v>327</v>
      </c>
      <c r="B2172" t="s">
        <v>483</v>
      </c>
      <c r="C2172" t="s">
        <v>19</v>
      </c>
      <c r="D2172" t="s">
        <v>159</v>
      </c>
      <c r="E2172">
        <v>1</v>
      </c>
      <c r="F2172">
        <v>3</v>
      </c>
      <c r="G2172"/>
      <c r="H2172">
        <v>4</v>
      </c>
      <c r="I2172">
        <v>63</v>
      </c>
      <c r="J2172">
        <v>26</v>
      </c>
    </row>
    <row r="2173" spans="1:10" ht="15" x14ac:dyDescent="0.25">
      <c r="A2173" t="s">
        <v>327</v>
      </c>
      <c r="B2173" t="s">
        <v>484</v>
      </c>
      <c r="C2173" t="s">
        <v>19</v>
      </c>
      <c r="D2173" t="s">
        <v>159</v>
      </c>
      <c r="E2173"/>
      <c r="F2173">
        <v>1</v>
      </c>
      <c r="G2173"/>
      <c r="H2173">
        <v>1</v>
      </c>
      <c r="I2173"/>
      <c r="J2173">
        <v>27</v>
      </c>
    </row>
    <row r="2174" spans="1:10" ht="15" x14ac:dyDescent="0.25">
      <c r="A2174" t="s">
        <v>327</v>
      </c>
      <c r="B2174" t="s">
        <v>485</v>
      </c>
      <c r="C2174" t="s">
        <v>19</v>
      </c>
      <c r="D2174" t="s">
        <v>159</v>
      </c>
      <c r="E2174"/>
      <c r="F2174"/>
      <c r="G2174"/>
      <c r="H2174"/>
      <c r="I2174">
        <v>1</v>
      </c>
      <c r="J2174">
        <v>28</v>
      </c>
    </row>
    <row r="2175" spans="1:10" ht="15" x14ac:dyDescent="0.25">
      <c r="A2175" t="s">
        <v>327</v>
      </c>
      <c r="B2175" t="s">
        <v>486</v>
      </c>
      <c r="C2175" t="s">
        <v>19</v>
      </c>
      <c r="D2175" t="s">
        <v>159</v>
      </c>
      <c r="E2175">
        <v>1</v>
      </c>
      <c r="F2175">
        <v>7</v>
      </c>
      <c r="G2175"/>
      <c r="H2175">
        <v>8</v>
      </c>
      <c r="I2175">
        <v>17</v>
      </c>
      <c r="J2175">
        <v>29</v>
      </c>
    </row>
    <row r="2176" spans="1:10" ht="15" x14ac:dyDescent="0.25">
      <c r="A2176" t="s">
        <v>327</v>
      </c>
      <c r="B2176" t="s">
        <v>487</v>
      </c>
      <c r="C2176" t="s">
        <v>19</v>
      </c>
      <c r="D2176" t="s">
        <v>159</v>
      </c>
      <c r="E2176"/>
      <c r="F2176"/>
      <c r="G2176"/>
      <c r="H2176"/>
      <c r="I2176"/>
      <c r="J2176">
        <v>30</v>
      </c>
    </row>
    <row r="2177" spans="1:10" ht="15" x14ac:dyDescent="0.25">
      <c r="A2177" t="s">
        <v>327</v>
      </c>
      <c r="B2177" t="s">
        <v>488</v>
      </c>
      <c r="C2177" t="s">
        <v>19</v>
      </c>
      <c r="D2177" t="s">
        <v>159</v>
      </c>
      <c r="E2177"/>
      <c r="F2177"/>
      <c r="G2177"/>
      <c r="H2177"/>
      <c r="I2177"/>
      <c r="J2177">
        <v>31</v>
      </c>
    </row>
    <row r="2178" spans="1:10" ht="15" x14ac:dyDescent="0.25">
      <c r="A2178" t="s">
        <v>327</v>
      </c>
      <c r="B2178" t="s">
        <v>489</v>
      </c>
      <c r="C2178" t="s">
        <v>19</v>
      </c>
      <c r="D2178" t="s">
        <v>159</v>
      </c>
      <c r="E2178">
        <v>3</v>
      </c>
      <c r="F2178">
        <v>8</v>
      </c>
      <c r="G2178"/>
      <c r="H2178">
        <v>11</v>
      </c>
      <c r="I2178">
        <v>12</v>
      </c>
      <c r="J2178">
        <v>32</v>
      </c>
    </row>
    <row r="2179" spans="1:10" ht="15" x14ac:dyDescent="0.25">
      <c r="A2179" t="s">
        <v>327</v>
      </c>
      <c r="B2179" t="s">
        <v>490</v>
      </c>
      <c r="C2179" t="s">
        <v>19</v>
      </c>
      <c r="D2179" t="s">
        <v>159</v>
      </c>
      <c r="E2179">
        <v>5</v>
      </c>
      <c r="F2179">
        <v>5</v>
      </c>
      <c r="G2179"/>
      <c r="H2179">
        <v>10</v>
      </c>
      <c r="I2179">
        <v>42</v>
      </c>
      <c r="J2179">
        <v>33</v>
      </c>
    </row>
    <row r="2180" spans="1:10" ht="15" x14ac:dyDescent="0.25">
      <c r="A2180" t="s">
        <v>327</v>
      </c>
      <c r="B2180" t="s">
        <v>491</v>
      </c>
      <c r="C2180" t="s">
        <v>19</v>
      </c>
      <c r="D2180" t="s">
        <v>159</v>
      </c>
      <c r="E2180">
        <v>0.5</v>
      </c>
      <c r="F2180">
        <v>0.6</v>
      </c>
      <c r="G2180">
        <v>1</v>
      </c>
      <c r="H2180">
        <v>0.63600000000000001</v>
      </c>
      <c r="I2180">
        <v>0.73899999999999999</v>
      </c>
      <c r="J2180">
        <v>34</v>
      </c>
    </row>
    <row r="2181" spans="1:10" ht="15" x14ac:dyDescent="0.25">
      <c r="A2181" t="s">
        <v>327</v>
      </c>
      <c r="B2181" t="s">
        <v>492</v>
      </c>
      <c r="C2181" t="s">
        <v>19</v>
      </c>
      <c r="D2181" t="s">
        <v>159</v>
      </c>
      <c r="E2181">
        <v>0.66700000000000004</v>
      </c>
      <c r="F2181">
        <v>0.5</v>
      </c>
      <c r="G2181">
        <v>0.5</v>
      </c>
      <c r="H2181">
        <v>0.6</v>
      </c>
      <c r="I2181">
        <v>0.72699999999999998</v>
      </c>
      <c r="J2181">
        <v>35</v>
      </c>
    </row>
    <row r="2182" spans="1:10" ht="15" x14ac:dyDescent="0.25">
      <c r="A2182" t="s">
        <v>327</v>
      </c>
      <c r="B2182" t="s">
        <v>178</v>
      </c>
      <c r="C2182" t="s">
        <v>19</v>
      </c>
      <c r="D2182" t="s">
        <v>159</v>
      </c>
      <c r="E2182">
        <v>2365</v>
      </c>
      <c r="F2182">
        <v>10060</v>
      </c>
      <c r="G2182">
        <v>6449</v>
      </c>
      <c r="H2182">
        <v>7233</v>
      </c>
      <c r="I2182">
        <v>7270</v>
      </c>
      <c r="J2182">
        <v>36</v>
      </c>
    </row>
    <row r="2183" spans="1:10" ht="15" x14ac:dyDescent="0.25">
      <c r="A2183" t="s">
        <v>327</v>
      </c>
      <c r="B2183" t="s">
        <v>493</v>
      </c>
      <c r="C2183" t="s">
        <v>19</v>
      </c>
      <c r="D2183" t="s">
        <v>159</v>
      </c>
      <c r="E2183"/>
      <c r="F2183"/>
      <c r="G2183">
        <v>1</v>
      </c>
      <c r="H2183"/>
      <c r="I2183"/>
      <c r="J2183">
        <v>39</v>
      </c>
    </row>
    <row r="2184" spans="1:10" ht="15" x14ac:dyDescent="0.25">
      <c r="A2184" t="s">
        <v>327</v>
      </c>
      <c r="B2184" t="s">
        <v>494</v>
      </c>
      <c r="C2184" t="s">
        <v>19</v>
      </c>
      <c r="D2184" t="s">
        <v>159</v>
      </c>
      <c r="E2184"/>
      <c r="F2184"/>
      <c r="G2184">
        <v>1</v>
      </c>
      <c r="H2184">
        <v>1</v>
      </c>
      <c r="I2184"/>
      <c r="J2184">
        <v>40</v>
      </c>
    </row>
    <row r="2185" spans="1:10" ht="15" x14ac:dyDescent="0.25">
      <c r="A2185" t="s">
        <v>327</v>
      </c>
      <c r="B2185" t="s">
        <v>495</v>
      </c>
      <c r="C2185" t="s">
        <v>19</v>
      </c>
      <c r="D2185" t="s">
        <v>159</v>
      </c>
      <c r="E2185"/>
      <c r="F2185"/>
      <c r="G2185">
        <v>1</v>
      </c>
      <c r="H2185">
        <v>1</v>
      </c>
      <c r="I2185"/>
      <c r="J2185">
        <v>41</v>
      </c>
    </row>
    <row r="2186" spans="1:10" ht="15" x14ac:dyDescent="0.25">
      <c r="A2186" t="s">
        <v>330</v>
      </c>
      <c r="B2186" t="s">
        <v>458</v>
      </c>
      <c r="C2186" t="s">
        <v>19</v>
      </c>
      <c r="D2186" t="s">
        <v>160</v>
      </c>
      <c r="E2186">
        <v>4</v>
      </c>
      <c r="F2186">
        <v>75</v>
      </c>
      <c r="G2186"/>
      <c r="H2186">
        <v>79</v>
      </c>
      <c r="I2186">
        <v>52</v>
      </c>
      <c r="J2186">
        <v>1</v>
      </c>
    </row>
    <row r="2187" spans="1:10" ht="15" x14ac:dyDescent="0.25">
      <c r="A2187" t="s">
        <v>330</v>
      </c>
      <c r="B2187" t="s">
        <v>459</v>
      </c>
      <c r="C2187" t="s">
        <v>19</v>
      </c>
      <c r="D2187" t="s">
        <v>160</v>
      </c>
      <c r="E2187">
        <v>3</v>
      </c>
      <c r="F2187">
        <v>58</v>
      </c>
      <c r="G2187">
        <v>1</v>
      </c>
      <c r="H2187">
        <v>62</v>
      </c>
      <c r="I2187">
        <v>94</v>
      </c>
      <c r="J2187">
        <v>2</v>
      </c>
    </row>
    <row r="2188" spans="1:10" ht="15" x14ac:dyDescent="0.25">
      <c r="A2188" t="s">
        <v>330</v>
      </c>
      <c r="B2188" t="s">
        <v>460</v>
      </c>
      <c r="C2188" t="s">
        <v>19</v>
      </c>
      <c r="D2188" t="s">
        <v>160</v>
      </c>
      <c r="E2188">
        <v>2</v>
      </c>
      <c r="F2188">
        <v>17</v>
      </c>
      <c r="G2188"/>
      <c r="H2188"/>
      <c r="I2188">
        <v>2</v>
      </c>
      <c r="J2188">
        <v>3</v>
      </c>
    </row>
    <row r="2189" spans="1:10" ht="15" x14ac:dyDescent="0.25">
      <c r="A2189" t="s">
        <v>330</v>
      </c>
      <c r="B2189" t="s">
        <v>461</v>
      </c>
      <c r="C2189" t="s">
        <v>19</v>
      </c>
      <c r="D2189" t="s">
        <v>160</v>
      </c>
      <c r="E2189">
        <v>2</v>
      </c>
      <c r="F2189">
        <v>32</v>
      </c>
      <c r="G2189"/>
      <c r="H2189">
        <v>34</v>
      </c>
      <c r="I2189">
        <v>61</v>
      </c>
      <c r="J2189">
        <v>4</v>
      </c>
    </row>
    <row r="2190" spans="1:10" ht="15" x14ac:dyDescent="0.25">
      <c r="A2190" t="s">
        <v>330</v>
      </c>
      <c r="B2190" t="s">
        <v>462</v>
      </c>
      <c r="C2190" t="s">
        <v>19</v>
      </c>
      <c r="D2190" t="s">
        <v>160</v>
      </c>
      <c r="E2190">
        <v>1</v>
      </c>
      <c r="F2190">
        <v>26</v>
      </c>
      <c r="G2190">
        <v>1</v>
      </c>
      <c r="H2190">
        <v>28</v>
      </c>
      <c r="I2190">
        <v>32</v>
      </c>
      <c r="J2190">
        <v>5</v>
      </c>
    </row>
    <row r="2191" spans="1:10" ht="15" x14ac:dyDescent="0.25">
      <c r="A2191" t="s">
        <v>330</v>
      </c>
      <c r="B2191" t="s">
        <v>463</v>
      </c>
      <c r="C2191" t="s">
        <v>19</v>
      </c>
      <c r="D2191" t="s">
        <v>160</v>
      </c>
      <c r="E2191"/>
      <c r="F2191">
        <v>1</v>
      </c>
      <c r="G2191"/>
      <c r="H2191">
        <v>1</v>
      </c>
      <c r="I2191">
        <v>4</v>
      </c>
      <c r="J2191">
        <v>6</v>
      </c>
    </row>
    <row r="2192" spans="1:10" ht="15" x14ac:dyDescent="0.25">
      <c r="A2192" t="s">
        <v>330</v>
      </c>
      <c r="B2192" t="s">
        <v>464</v>
      </c>
      <c r="C2192" t="s">
        <v>19</v>
      </c>
      <c r="D2192" t="s">
        <v>160</v>
      </c>
      <c r="E2192"/>
      <c r="F2192"/>
      <c r="G2192"/>
      <c r="H2192"/>
      <c r="I2192">
        <v>1</v>
      </c>
      <c r="J2192">
        <v>7</v>
      </c>
    </row>
    <row r="2193" spans="1:10" ht="15" x14ac:dyDescent="0.25">
      <c r="A2193" t="s">
        <v>330</v>
      </c>
      <c r="B2193" t="s">
        <v>465</v>
      </c>
      <c r="C2193" t="s">
        <v>19</v>
      </c>
      <c r="D2193" t="s">
        <v>160</v>
      </c>
      <c r="E2193"/>
      <c r="F2193"/>
      <c r="G2193"/>
      <c r="H2193"/>
      <c r="I2193"/>
      <c r="J2193">
        <v>8</v>
      </c>
    </row>
    <row r="2194" spans="1:10" ht="15" x14ac:dyDescent="0.25">
      <c r="A2194" t="s">
        <v>330</v>
      </c>
      <c r="B2194" t="s">
        <v>466</v>
      </c>
      <c r="C2194" t="s">
        <v>19</v>
      </c>
      <c r="D2194" t="s">
        <v>160</v>
      </c>
      <c r="E2194"/>
      <c r="F2194">
        <v>2</v>
      </c>
      <c r="G2194"/>
      <c r="H2194">
        <v>2</v>
      </c>
      <c r="I2194"/>
      <c r="J2194">
        <v>9</v>
      </c>
    </row>
    <row r="2195" spans="1:10" ht="15" x14ac:dyDescent="0.25">
      <c r="A2195" t="s">
        <v>330</v>
      </c>
      <c r="B2195" t="s">
        <v>467</v>
      </c>
      <c r="C2195" t="s">
        <v>19</v>
      </c>
      <c r="D2195" t="s">
        <v>160</v>
      </c>
      <c r="E2195"/>
      <c r="F2195"/>
      <c r="G2195"/>
      <c r="H2195"/>
      <c r="I2195"/>
      <c r="J2195">
        <v>10</v>
      </c>
    </row>
    <row r="2196" spans="1:10" ht="15" x14ac:dyDescent="0.25">
      <c r="A2196" t="s">
        <v>330</v>
      </c>
      <c r="B2196" t="s">
        <v>468</v>
      </c>
      <c r="C2196" t="s">
        <v>19</v>
      </c>
      <c r="D2196" t="s">
        <v>160</v>
      </c>
      <c r="E2196">
        <v>3</v>
      </c>
      <c r="F2196">
        <v>51</v>
      </c>
      <c r="G2196">
        <v>1</v>
      </c>
      <c r="H2196">
        <v>55</v>
      </c>
      <c r="I2196">
        <v>84</v>
      </c>
      <c r="J2196">
        <v>11</v>
      </c>
    </row>
    <row r="2197" spans="1:10" ht="15" x14ac:dyDescent="0.25">
      <c r="A2197" t="s">
        <v>330</v>
      </c>
      <c r="B2197" t="s">
        <v>469</v>
      </c>
      <c r="C2197" t="s">
        <v>19</v>
      </c>
      <c r="D2197" t="s">
        <v>160</v>
      </c>
      <c r="E2197"/>
      <c r="F2197"/>
      <c r="G2197"/>
      <c r="H2197"/>
      <c r="I2197">
        <v>1</v>
      </c>
      <c r="J2197">
        <v>12</v>
      </c>
    </row>
    <row r="2198" spans="1:10" ht="15" x14ac:dyDescent="0.25">
      <c r="A2198" t="s">
        <v>330</v>
      </c>
      <c r="B2198" t="s">
        <v>470</v>
      </c>
      <c r="C2198" t="s">
        <v>19</v>
      </c>
      <c r="D2198" t="s">
        <v>160</v>
      </c>
      <c r="E2198"/>
      <c r="F2198">
        <v>5</v>
      </c>
      <c r="G2198"/>
      <c r="H2198">
        <v>5</v>
      </c>
      <c r="I2198">
        <v>8</v>
      </c>
      <c r="J2198">
        <v>13</v>
      </c>
    </row>
    <row r="2199" spans="1:10" ht="15" x14ac:dyDescent="0.25">
      <c r="A2199" t="s">
        <v>330</v>
      </c>
      <c r="B2199" t="s">
        <v>471</v>
      </c>
      <c r="C2199" t="s">
        <v>19</v>
      </c>
      <c r="D2199" t="s">
        <v>160</v>
      </c>
      <c r="E2199"/>
      <c r="F2199">
        <v>5</v>
      </c>
      <c r="G2199"/>
      <c r="H2199">
        <v>5</v>
      </c>
      <c r="I2199">
        <v>14</v>
      </c>
      <c r="J2199">
        <v>14</v>
      </c>
    </row>
    <row r="2200" spans="1:10" ht="15" x14ac:dyDescent="0.25">
      <c r="A2200" t="s">
        <v>330</v>
      </c>
      <c r="B2200" t="s">
        <v>472</v>
      </c>
      <c r="C2200" t="s">
        <v>19</v>
      </c>
      <c r="D2200" t="s">
        <v>160</v>
      </c>
      <c r="E2200"/>
      <c r="F2200"/>
      <c r="G2200"/>
      <c r="H2200"/>
      <c r="I2200"/>
      <c r="J2200">
        <v>15</v>
      </c>
    </row>
    <row r="2201" spans="1:10" ht="15" x14ac:dyDescent="0.25">
      <c r="A2201" t="s">
        <v>330</v>
      </c>
      <c r="B2201" t="s">
        <v>473</v>
      </c>
      <c r="C2201" t="s">
        <v>19</v>
      </c>
      <c r="D2201" t="s">
        <v>160</v>
      </c>
      <c r="E2201">
        <v>3</v>
      </c>
      <c r="F2201">
        <v>47</v>
      </c>
      <c r="G2201">
        <v>1</v>
      </c>
      <c r="H2201">
        <v>51</v>
      </c>
      <c r="I2201">
        <v>77</v>
      </c>
      <c r="J2201">
        <v>16</v>
      </c>
    </row>
    <row r="2202" spans="1:10" ht="15" x14ac:dyDescent="0.25">
      <c r="A2202" t="s">
        <v>330</v>
      </c>
      <c r="B2202" t="s">
        <v>474</v>
      </c>
      <c r="C2202" t="s">
        <v>19</v>
      </c>
      <c r="D2202" t="s">
        <v>160</v>
      </c>
      <c r="E2202">
        <v>2</v>
      </c>
      <c r="F2202">
        <v>37</v>
      </c>
      <c r="G2202"/>
      <c r="H2202">
        <v>39</v>
      </c>
      <c r="I2202">
        <v>58</v>
      </c>
      <c r="J2202">
        <v>17</v>
      </c>
    </row>
    <row r="2203" spans="1:10" ht="15" x14ac:dyDescent="0.25">
      <c r="A2203" t="s">
        <v>330</v>
      </c>
      <c r="B2203" t="s">
        <v>475</v>
      </c>
      <c r="C2203" t="s">
        <v>19</v>
      </c>
      <c r="D2203" t="s">
        <v>160</v>
      </c>
      <c r="E2203"/>
      <c r="F2203">
        <v>4</v>
      </c>
      <c r="G2203"/>
      <c r="H2203">
        <v>4</v>
      </c>
      <c r="I2203">
        <v>5</v>
      </c>
      <c r="J2203">
        <v>18</v>
      </c>
    </row>
    <row r="2204" spans="1:10" ht="15" x14ac:dyDescent="0.25">
      <c r="A2204" t="s">
        <v>330</v>
      </c>
      <c r="B2204" t="s">
        <v>476</v>
      </c>
      <c r="C2204" t="s">
        <v>19</v>
      </c>
      <c r="D2204" t="s">
        <v>160</v>
      </c>
      <c r="E2204"/>
      <c r="F2204">
        <v>2</v>
      </c>
      <c r="G2204"/>
      <c r="H2204">
        <v>2</v>
      </c>
      <c r="I2204">
        <v>4</v>
      </c>
      <c r="J2204">
        <v>19</v>
      </c>
    </row>
    <row r="2205" spans="1:10" ht="15" x14ac:dyDescent="0.25">
      <c r="A2205" t="s">
        <v>330</v>
      </c>
      <c r="B2205" t="s">
        <v>477</v>
      </c>
      <c r="C2205" t="s">
        <v>19</v>
      </c>
      <c r="D2205" t="s">
        <v>160</v>
      </c>
      <c r="E2205"/>
      <c r="F2205">
        <v>6</v>
      </c>
      <c r="G2205">
        <v>1</v>
      </c>
      <c r="H2205">
        <v>7</v>
      </c>
      <c r="I2205">
        <v>10</v>
      </c>
      <c r="J2205">
        <v>20</v>
      </c>
    </row>
    <row r="2206" spans="1:10" ht="15" x14ac:dyDescent="0.25">
      <c r="A2206" t="s">
        <v>330</v>
      </c>
      <c r="B2206" t="s">
        <v>478</v>
      </c>
      <c r="C2206" t="s">
        <v>19</v>
      </c>
      <c r="D2206" t="s">
        <v>160</v>
      </c>
      <c r="E2206">
        <v>1</v>
      </c>
      <c r="F2206">
        <v>2</v>
      </c>
      <c r="G2206"/>
      <c r="H2206">
        <v>3</v>
      </c>
      <c r="I2206">
        <v>8</v>
      </c>
      <c r="J2206">
        <v>21</v>
      </c>
    </row>
    <row r="2207" spans="1:10" ht="15" x14ac:dyDescent="0.25">
      <c r="A2207" t="s">
        <v>330</v>
      </c>
      <c r="B2207" t="s">
        <v>479</v>
      </c>
      <c r="C2207" t="s">
        <v>19</v>
      </c>
      <c r="D2207" t="s">
        <v>160</v>
      </c>
      <c r="E2207"/>
      <c r="F2207">
        <v>1</v>
      </c>
      <c r="G2207"/>
      <c r="H2207">
        <v>1</v>
      </c>
      <c r="I2207">
        <v>2</v>
      </c>
      <c r="J2207">
        <v>22</v>
      </c>
    </row>
    <row r="2208" spans="1:10" ht="15" x14ac:dyDescent="0.25">
      <c r="A2208" t="s">
        <v>330</v>
      </c>
      <c r="B2208" t="s">
        <v>480</v>
      </c>
      <c r="C2208" t="s">
        <v>19</v>
      </c>
      <c r="D2208" t="s">
        <v>160</v>
      </c>
      <c r="E2208"/>
      <c r="F2208">
        <v>1</v>
      </c>
      <c r="G2208"/>
      <c r="H2208">
        <v>1</v>
      </c>
      <c r="I2208">
        <v>2</v>
      </c>
      <c r="J2208">
        <v>23</v>
      </c>
    </row>
    <row r="2209" spans="1:10" ht="15" x14ac:dyDescent="0.25">
      <c r="A2209" t="s">
        <v>330</v>
      </c>
      <c r="B2209" t="s">
        <v>481</v>
      </c>
      <c r="C2209" t="s">
        <v>19</v>
      </c>
      <c r="D2209" t="s">
        <v>160</v>
      </c>
      <c r="E2209">
        <v>1</v>
      </c>
      <c r="F2209">
        <v>15</v>
      </c>
      <c r="G2209">
        <v>1</v>
      </c>
      <c r="H2209">
        <v>17</v>
      </c>
      <c r="I2209">
        <v>24</v>
      </c>
      <c r="J2209">
        <v>24</v>
      </c>
    </row>
    <row r="2210" spans="1:10" ht="15" x14ac:dyDescent="0.25">
      <c r="A2210" t="s">
        <v>330</v>
      </c>
      <c r="B2210" t="s">
        <v>482</v>
      </c>
      <c r="C2210" t="s">
        <v>19</v>
      </c>
      <c r="D2210" t="s">
        <v>160</v>
      </c>
      <c r="E2210">
        <v>2</v>
      </c>
      <c r="F2210">
        <v>22</v>
      </c>
      <c r="G2210"/>
      <c r="H2210">
        <v>24</v>
      </c>
      <c r="I2210">
        <v>33</v>
      </c>
      <c r="J2210">
        <v>25</v>
      </c>
    </row>
    <row r="2211" spans="1:10" ht="15" x14ac:dyDescent="0.25">
      <c r="A2211" t="s">
        <v>330</v>
      </c>
      <c r="B2211" t="s">
        <v>483</v>
      </c>
      <c r="C2211" t="s">
        <v>19</v>
      </c>
      <c r="D2211" t="s">
        <v>160</v>
      </c>
      <c r="E2211"/>
      <c r="F2211">
        <v>4</v>
      </c>
      <c r="G2211"/>
      <c r="H2211">
        <v>4</v>
      </c>
      <c r="I2211">
        <v>6</v>
      </c>
      <c r="J2211">
        <v>26</v>
      </c>
    </row>
    <row r="2212" spans="1:10" ht="15" x14ac:dyDescent="0.25">
      <c r="A2212" t="s">
        <v>330</v>
      </c>
      <c r="B2212" t="s">
        <v>484</v>
      </c>
      <c r="C2212" t="s">
        <v>19</v>
      </c>
      <c r="D2212" t="s">
        <v>160</v>
      </c>
      <c r="E2212"/>
      <c r="F2212"/>
      <c r="G2212"/>
      <c r="H2212"/>
      <c r="I2212">
        <v>1</v>
      </c>
      <c r="J2212">
        <v>27</v>
      </c>
    </row>
    <row r="2213" spans="1:10" ht="15" x14ac:dyDescent="0.25">
      <c r="A2213" t="s">
        <v>330</v>
      </c>
      <c r="B2213" t="s">
        <v>485</v>
      </c>
      <c r="C2213" t="s">
        <v>19</v>
      </c>
      <c r="D2213" t="s">
        <v>160</v>
      </c>
      <c r="E2213"/>
      <c r="F2213"/>
      <c r="G2213"/>
      <c r="H2213"/>
      <c r="I2213"/>
      <c r="J2213">
        <v>28</v>
      </c>
    </row>
    <row r="2214" spans="1:10" ht="15" x14ac:dyDescent="0.25">
      <c r="A2214" t="s">
        <v>330</v>
      </c>
      <c r="B2214" t="s">
        <v>486</v>
      </c>
      <c r="C2214" t="s">
        <v>19</v>
      </c>
      <c r="D2214" t="s">
        <v>160</v>
      </c>
      <c r="E2214">
        <v>1</v>
      </c>
      <c r="F2214">
        <v>14</v>
      </c>
      <c r="G2214"/>
      <c r="H2214">
        <v>15</v>
      </c>
      <c r="I2214">
        <v>20</v>
      </c>
      <c r="J2214">
        <v>29</v>
      </c>
    </row>
    <row r="2215" spans="1:10" ht="15" x14ac:dyDescent="0.25">
      <c r="A2215" t="s">
        <v>330</v>
      </c>
      <c r="B2215" t="s">
        <v>487</v>
      </c>
      <c r="C2215" t="s">
        <v>19</v>
      </c>
      <c r="D2215" t="s">
        <v>160</v>
      </c>
      <c r="E2215"/>
      <c r="F2215"/>
      <c r="G2215"/>
      <c r="H2215"/>
      <c r="I2215"/>
      <c r="J2215">
        <v>30</v>
      </c>
    </row>
    <row r="2216" spans="1:10" ht="15" x14ac:dyDescent="0.25">
      <c r="A2216" t="s">
        <v>330</v>
      </c>
      <c r="B2216" t="s">
        <v>488</v>
      </c>
      <c r="C2216" t="s">
        <v>19</v>
      </c>
      <c r="D2216" t="s">
        <v>160</v>
      </c>
      <c r="E2216"/>
      <c r="F2216"/>
      <c r="G2216"/>
      <c r="H2216"/>
      <c r="I2216"/>
      <c r="J2216">
        <v>31</v>
      </c>
    </row>
    <row r="2217" spans="1:10" ht="15" x14ac:dyDescent="0.25">
      <c r="A2217" t="s">
        <v>330</v>
      </c>
      <c r="B2217" t="s">
        <v>489</v>
      </c>
      <c r="C2217" t="s">
        <v>19</v>
      </c>
      <c r="D2217" t="s">
        <v>160</v>
      </c>
      <c r="E2217"/>
      <c r="F2217">
        <v>6</v>
      </c>
      <c r="G2217"/>
      <c r="H2217">
        <v>6</v>
      </c>
      <c r="I2217">
        <v>5</v>
      </c>
      <c r="J2217">
        <v>32</v>
      </c>
    </row>
    <row r="2218" spans="1:10" ht="15" x14ac:dyDescent="0.25">
      <c r="A2218" t="s">
        <v>330</v>
      </c>
      <c r="B2218" t="s">
        <v>490</v>
      </c>
      <c r="C2218" t="s">
        <v>19</v>
      </c>
      <c r="D2218" t="s">
        <v>160</v>
      </c>
      <c r="E2218"/>
      <c r="F2218">
        <v>2</v>
      </c>
      <c r="G2218"/>
      <c r="H2218">
        <v>2</v>
      </c>
      <c r="I2218">
        <v>3</v>
      </c>
      <c r="J2218">
        <v>33</v>
      </c>
    </row>
    <row r="2219" spans="1:10" ht="15" x14ac:dyDescent="0.25">
      <c r="A2219" t="s">
        <v>330</v>
      </c>
      <c r="B2219" t="s">
        <v>491</v>
      </c>
      <c r="C2219" t="s">
        <v>19</v>
      </c>
      <c r="D2219" t="s">
        <v>160</v>
      </c>
      <c r="E2219">
        <v>1</v>
      </c>
      <c r="F2219">
        <v>0.74099999999999999</v>
      </c>
      <c r="G2219"/>
      <c r="H2219">
        <v>0.77</v>
      </c>
      <c r="I2219">
        <v>0.69699999999999995</v>
      </c>
      <c r="J2219">
        <v>34</v>
      </c>
    </row>
    <row r="2220" spans="1:10" ht="15" x14ac:dyDescent="0.25">
      <c r="A2220" t="s">
        <v>330</v>
      </c>
      <c r="B2220" t="s">
        <v>492</v>
      </c>
      <c r="C2220" t="s">
        <v>19</v>
      </c>
      <c r="D2220" t="s">
        <v>160</v>
      </c>
      <c r="E2220">
        <v>0.77800000000000002</v>
      </c>
      <c r="F2220">
        <v>0.63400000000000001</v>
      </c>
      <c r="G2220">
        <v>1</v>
      </c>
      <c r="H2220">
        <v>0.64700000000000002</v>
      </c>
      <c r="I2220">
        <v>0.82199999999999995</v>
      </c>
      <c r="J2220">
        <v>35</v>
      </c>
    </row>
    <row r="2221" spans="1:10" ht="15" x14ac:dyDescent="0.25">
      <c r="A2221" t="s">
        <v>330</v>
      </c>
      <c r="B2221" t="s">
        <v>178</v>
      </c>
      <c r="C2221" t="s">
        <v>19</v>
      </c>
      <c r="D2221" t="s">
        <v>160</v>
      </c>
      <c r="E2221">
        <v>9039</v>
      </c>
      <c r="F2221">
        <v>7924</v>
      </c>
      <c r="G2221"/>
      <c r="H2221">
        <v>8616</v>
      </c>
      <c r="I2221">
        <v>7338</v>
      </c>
      <c r="J2221">
        <v>36</v>
      </c>
    </row>
    <row r="2222" spans="1:10" ht="15" x14ac:dyDescent="0.25">
      <c r="A2222" t="s">
        <v>330</v>
      </c>
      <c r="B2222" t="s">
        <v>493</v>
      </c>
      <c r="C2222" t="s">
        <v>19</v>
      </c>
      <c r="D2222" t="s">
        <v>160</v>
      </c>
      <c r="E2222"/>
      <c r="F2222"/>
      <c r="G2222"/>
      <c r="H2222"/>
      <c r="I2222"/>
      <c r="J2222">
        <v>39</v>
      </c>
    </row>
    <row r="2223" spans="1:10" ht="15" x14ac:dyDescent="0.25">
      <c r="A2223" t="s">
        <v>330</v>
      </c>
      <c r="B2223" t="s">
        <v>494</v>
      </c>
      <c r="C2223" t="s">
        <v>19</v>
      </c>
      <c r="D2223" t="s">
        <v>160</v>
      </c>
      <c r="E2223"/>
      <c r="F2223"/>
      <c r="G2223"/>
      <c r="H2223"/>
      <c r="I2223">
        <v>1</v>
      </c>
      <c r="J2223">
        <v>40</v>
      </c>
    </row>
    <row r="2224" spans="1:10" ht="15" x14ac:dyDescent="0.25">
      <c r="A2224" t="s">
        <v>330</v>
      </c>
      <c r="B2224" t="s">
        <v>495</v>
      </c>
      <c r="C2224" t="s">
        <v>19</v>
      </c>
      <c r="D2224" t="s">
        <v>160</v>
      </c>
      <c r="E2224"/>
      <c r="F2224"/>
      <c r="G2224"/>
      <c r="H2224"/>
      <c r="I2224">
        <v>1</v>
      </c>
      <c r="J2224">
        <v>41</v>
      </c>
    </row>
    <row r="2225" spans="1:10" ht="15" x14ac:dyDescent="0.25">
      <c r="A2225" t="s">
        <v>331</v>
      </c>
      <c r="B2225" t="s">
        <v>458</v>
      </c>
      <c r="C2225" t="s">
        <v>20</v>
      </c>
      <c r="D2225" t="s">
        <v>161</v>
      </c>
      <c r="E2225"/>
      <c r="F2225">
        <v>332</v>
      </c>
      <c r="G2225">
        <v>2</v>
      </c>
      <c r="H2225">
        <v>334</v>
      </c>
      <c r="I2225">
        <v>242</v>
      </c>
      <c r="J2225">
        <v>1</v>
      </c>
    </row>
    <row r="2226" spans="1:10" ht="15" x14ac:dyDescent="0.25">
      <c r="A2226" t="s">
        <v>331</v>
      </c>
      <c r="B2226" t="s">
        <v>459</v>
      </c>
      <c r="C2226" t="s">
        <v>20</v>
      </c>
      <c r="D2226" t="s">
        <v>161</v>
      </c>
      <c r="E2226">
        <v>1</v>
      </c>
      <c r="F2226">
        <v>187</v>
      </c>
      <c r="G2226">
        <v>15</v>
      </c>
      <c r="H2226">
        <v>203</v>
      </c>
      <c r="I2226">
        <v>377</v>
      </c>
      <c r="J2226">
        <v>2</v>
      </c>
    </row>
    <row r="2227" spans="1:10" ht="15" x14ac:dyDescent="0.25">
      <c r="A2227" t="s">
        <v>331</v>
      </c>
      <c r="B2227" t="s">
        <v>460</v>
      </c>
      <c r="C2227" t="s">
        <v>20</v>
      </c>
      <c r="D2227" t="s">
        <v>161</v>
      </c>
      <c r="E2227"/>
      <c r="F2227">
        <v>94</v>
      </c>
      <c r="G2227"/>
      <c r="H2227"/>
      <c r="I2227"/>
      <c r="J2227">
        <v>3</v>
      </c>
    </row>
    <row r="2228" spans="1:10" ht="15" x14ac:dyDescent="0.25">
      <c r="A2228" t="s">
        <v>331</v>
      </c>
      <c r="B2228" t="s">
        <v>461</v>
      </c>
      <c r="C2228" t="s">
        <v>20</v>
      </c>
      <c r="D2228" t="s">
        <v>161</v>
      </c>
      <c r="E2228"/>
      <c r="F2228">
        <v>90</v>
      </c>
      <c r="G2228">
        <v>7</v>
      </c>
      <c r="H2228">
        <v>97</v>
      </c>
      <c r="I2228">
        <v>181</v>
      </c>
      <c r="J2228">
        <v>4</v>
      </c>
    </row>
    <row r="2229" spans="1:10" ht="15" x14ac:dyDescent="0.25">
      <c r="A2229" t="s">
        <v>331</v>
      </c>
      <c r="B2229" t="s">
        <v>462</v>
      </c>
      <c r="C2229" t="s">
        <v>20</v>
      </c>
      <c r="D2229" t="s">
        <v>161</v>
      </c>
      <c r="E2229">
        <v>1</v>
      </c>
      <c r="F2229">
        <v>95</v>
      </c>
      <c r="G2229">
        <v>8</v>
      </c>
      <c r="H2229">
        <v>104</v>
      </c>
      <c r="I2229">
        <v>195</v>
      </c>
      <c r="J2229">
        <v>5</v>
      </c>
    </row>
    <row r="2230" spans="1:10" ht="15" x14ac:dyDescent="0.25">
      <c r="A2230" t="s">
        <v>331</v>
      </c>
      <c r="B2230" t="s">
        <v>463</v>
      </c>
      <c r="C2230" t="s">
        <v>20</v>
      </c>
      <c r="D2230" t="s">
        <v>161</v>
      </c>
      <c r="E2230"/>
      <c r="F2230">
        <v>11</v>
      </c>
      <c r="G2230"/>
      <c r="H2230">
        <v>11</v>
      </c>
      <c r="I2230">
        <v>16</v>
      </c>
      <c r="J2230">
        <v>6</v>
      </c>
    </row>
    <row r="2231" spans="1:10" ht="15" x14ac:dyDescent="0.25">
      <c r="A2231" t="s">
        <v>331</v>
      </c>
      <c r="B2231" t="s">
        <v>464</v>
      </c>
      <c r="C2231" t="s">
        <v>20</v>
      </c>
      <c r="D2231" t="s">
        <v>161</v>
      </c>
      <c r="E2231"/>
      <c r="F2231">
        <v>3</v>
      </c>
      <c r="G2231"/>
      <c r="H2231">
        <v>3</v>
      </c>
      <c r="I2231">
        <v>2</v>
      </c>
      <c r="J2231">
        <v>7</v>
      </c>
    </row>
    <row r="2232" spans="1:10" ht="15" x14ac:dyDescent="0.25">
      <c r="A2232" t="s">
        <v>331</v>
      </c>
      <c r="B2232" t="s">
        <v>465</v>
      </c>
      <c r="C2232" t="s">
        <v>20</v>
      </c>
      <c r="D2232" t="s">
        <v>161</v>
      </c>
      <c r="E2232"/>
      <c r="F2232">
        <v>5</v>
      </c>
      <c r="G2232"/>
      <c r="H2232">
        <v>5</v>
      </c>
      <c r="I2232">
        <v>4</v>
      </c>
      <c r="J2232">
        <v>8</v>
      </c>
    </row>
    <row r="2233" spans="1:10" ht="15" x14ac:dyDescent="0.25">
      <c r="A2233" t="s">
        <v>331</v>
      </c>
      <c r="B2233" t="s">
        <v>466</v>
      </c>
      <c r="C2233" t="s">
        <v>20</v>
      </c>
      <c r="D2233" t="s">
        <v>161</v>
      </c>
      <c r="E2233"/>
      <c r="F2233">
        <v>32</v>
      </c>
      <c r="G2233">
        <v>4</v>
      </c>
      <c r="H2233">
        <v>36</v>
      </c>
      <c r="I2233">
        <v>41</v>
      </c>
      <c r="J2233">
        <v>9</v>
      </c>
    </row>
    <row r="2234" spans="1:10" ht="15" x14ac:dyDescent="0.25">
      <c r="A2234" t="s">
        <v>331</v>
      </c>
      <c r="B2234" t="s">
        <v>467</v>
      </c>
      <c r="C2234" t="s">
        <v>20</v>
      </c>
      <c r="D2234" t="s">
        <v>161</v>
      </c>
      <c r="E2234"/>
      <c r="F2234">
        <v>1</v>
      </c>
      <c r="G2234"/>
      <c r="H2234">
        <v>1</v>
      </c>
      <c r="I2234"/>
      <c r="J2234">
        <v>10</v>
      </c>
    </row>
    <row r="2235" spans="1:10" ht="15" x14ac:dyDescent="0.25">
      <c r="A2235" t="s">
        <v>331</v>
      </c>
      <c r="B2235" t="s">
        <v>468</v>
      </c>
      <c r="C2235" t="s">
        <v>20</v>
      </c>
      <c r="D2235" t="s">
        <v>161</v>
      </c>
      <c r="E2235">
        <v>1</v>
      </c>
      <c r="F2235">
        <v>144</v>
      </c>
      <c r="G2235">
        <v>12</v>
      </c>
      <c r="H2235">
        <v>157</v>
      </c>
      <c r="I2235">
        <v>313</v>
      </c>
      <c r="J2235">
        <v>11</v>
      </c>
    </row>
    <row r="2236" spans="1:10" ht="15" x14ac:dyDescent="0.25">
      <c r="A2236" t="s">
        <v>331</v>
      </c>
      <c r="B2236" t="s">
        <v>469</v>
      </c>
      <c r="C2236" t="s">
        <v>20</v>
      </c>
      <c r="D2236" t="s">
        <v>161</v>
      </c>
      <c r="E2236"/>
      <c r="F2236">
        <v>5</v>
      </c>
      <c r="G2236">
        <v>1</v>
      </c>
      <c r="H2236">
        <v>6</v>
      </c>
      <c r="I2236">
        <v>8</v>
      </c>
      <c r="J2236">
        <v>12</v>
      </c>
    </row>
    <row r="2237" spans="1:10" ht="15" x14ac:dyDescent="0.25">
      <c r="A2237" t="s">
        <v>331</v>
      </c>
      <c r="B2237" t="s">
        <v>470</v>
      </c>
      <c r="C2237" t="s">
        <v>20</v>
      </c>
      <c r="D2237" t="s">
        <v>161</v>
      </c>
      <c r="E2237"/>
      <c r="F2237">
        <v>18</v>
      </c>
      <c r="G2237">
        <v>3</v>
      </c>
      <c r="H2237">
        <v>21</v>
      </c>
      <c r="I2237">
        <v>23</v>
      </c>
      <c r="J2237">
        <v>13</v>
      </c>
    </row>
    <row r="2238" spans="1:10" ht="15" x14ac:dyDescent="0.25">
      <c r="A2238" t="s">
        <v>331</v>
      </c>
      <c r="B2238" t="s">
        <v>471</v>
      </c>
      <c r="C2238" t="s">
        <v>20</v>
      </c>
      <c r="D2238" t="s">
        <v>161</v>
      </c>
      <c r="E2238">
        <v>1</v>
      </c>
      <c r="F2238">
        <v>23</v>
      </c>
      <c r="G2238"/>
      <c r="H2238">
        <v>24</v>
      </c>
      <c r="I2238">
        <v>22</v>
      </c>
      <c r="J2238">
        <v>14</v>
      </c>
    </row>
    <row r="2239" spans="1:10" ht="15" x14ac:dyDescent="0.25">
      <c r="A2239" t="s">
        <v>331</v>
      </c>
      <c r="B2239" t="s">
        <v>472</v>
      </c>
      <c r="C2239" t="s">
        <v>20</v>
      </c>
      <c r="D2239" t="s">
        <v>161</v>
      </c>
      <c r="E2239"/>
      <c r="F2239"/>
      <c r="G2239"/>
      <c r="H2239"/>
      <c r="I2239"/>
      <c r="J2239">
        <v>15</v>
      </c>
    </row>
    <row r="2240" spans="1:10" ht="15" x14ac:dyDescent="0.25">
      <c r="A2240" t="s">
        <v>331</v>
      </c>
      <c r="B2240" t="s">
        <v>473</v>
      </c>
      <c r="C2240" t="s">
        <v>20</v>
      </c>
      <c r="D2240" t="s">
        <v>161</v>
      </c>
      <c r="E2240">
        <v>1</v>
      </c>
      <c r="F2240">
        <v>181</v>
      </c>
      <c r="G2240">
        <v>15</v>
      </c>
      <c r="H2240">
        <v>197</v>
      </c>
      <c r="I2240">
        <v>367</v>
      </c>
      <c r="J2240">
        <v>16</v>
      </c>
    </row>
    <row r="2241" spans="1:10" ht="15" x14ac:dyDescent="0.25">
      <c r="A2241" t="s">
        <v>331</v>
      </c>
      <c r="B2241" t="s">
        <v>474</v>
      </c>
      <c r="C2241" t="s">
        <v>20</v>
      </c>
      <c r="D2241" t="s">
        <v>161</v>
      </c>
      <c r="E2241">
        <v>1</v>
      </c>
      <c r="F2241">
        <v>75</v>
      </c>
      <c r="G2241">
        <v>6</v>
      </c>
      <c r="H2241">
        <v>82</v>
      </c>
      <c r="I2241">
        <v>127</v>
      </c>
      <c r="J2241">
        <v>17</v>
      </c>
    </row>
    <row r="2242" spans="1:10" ht="15" x14ac:dyDescent="0.25">
      <c r="A2242" t="s">
        <v>331</v>
      </c>
      <c r="B2242" t="s">
        <v>475</v>
      </c>
      <c r="C2242" t="s">
        <v>20</v>
      </c>
      <c r="D2242" t="s">
        <v>161</v>
      </c>
      <c r="E2242"/>
      <c r="F2242">
        <v>16</v>
      </c>
      <c r="G2242">
        <v>1</v>
      </c>
      <c r="H2242">
        <v>17</v>
      </c>
      <c r="I2242">
        <v>18</v>
      </c>
      <c r="J2242">
        <v>18</v>
      </c>
    </row>
    <row r="2243" spans="1:10" ht="15" x14ac:dyDescent="0.25">
      <c r="A2243" t="s">
        <v>331</v>
      </c>
      <c r="B2243" t="s">
        <v>476</v>
      </c>
      <c r="C2243" t="s">
        <v>20</v>
      </c>
      <c r="D2243" t="s">
        <v>161</v>
      </c>
      <c r="E2243"/>
      <c r="F2243">
        <v>9</v>
      </c>
      <c r="G2243">
        <v>1</v>
      </c>
      <c r="H2243">
        <v>10</v>
      </c>
      <c r="I2243">
        <v>17</v>
      </c>
      <c r="J2243">
        <v>19</v>
      </c>
    </row>
    <row r="2244" spans="1:10" ht="15" x14ac:dyDescent="0.25">
      <c r="A2244" t="s">
        <v>331</v>
      </c>
      <c r="B2244" t="s">
        <v>477</v>
      </c>
      <c r="C2244" t="s">
        <v>20</v>
      </c>
      <c r="D2244" t="s">
        <v>161</v>
      </c>
      <c r="E2244"/>
      <c r="F2244">
        <v>26</v>
      </c>
      <c r="G2244">
        <v>3</v>
      </c>
      <c r="H2244">
        <v>29</v>
      </c>
      <c r="I2244">
        <v>46</v>
      </c>
      <c r="J2244">
        <v>20</v>
      </c>
    </row>
    <row r="2245" spans="1:10" ht="15" x14ac:dyDescent="0.25">
      <c r="A2245" t="s">
        <v>331</v>
      </c>
      <c r="B2245" t="s">
        <v>478</v>
      </c>
      <c r="C2245" t="s">
        <v>20</v>
      </c>
      <c r="D2245" t="s">
        <v>161</v>
      </c>
      <c r="E2245"/>
      <c r="F2245">
        <v>32</v>
      </c>
      <c r="G2245">
        <v>3</v>
      </c>
      <c r="H2245">
        <v>35</v>
      </c>
      <c r="I2245">
        <v>95</v>
      </c>
      <c r="J2245">
        <v>21</v>
      </c>
    </row>
    <row r="2246" spans="1:10" ht="15" x14ac:dyDescent="0.25">
      <c r="A2246" t="s">
        <v>331</v>
      </c>
      <c r="B2246" t="s">
        <v>479</v>
      </c>
      <c r="C2246" t="s">
        <v>20</v>
      </c>
      <c r="D2246" t="s">
        <v>161</v>
      </c>
      <c r="E2246"/>
      <c r="F2246">
        <v>12</v>
      </c>
      <c r="G2246">
        <v>1</v>
      </c>
      <c r="H2246">
        <v>13</v>
      </c>
      <c r="I2246">
        <v>29</v>
      </c>
      <c r="J2246">
        <v>22</v>
      </c>
    </row>
    <row r="2247" spans="1:10" ht="15" x14ac:dyDescent="0.25">
      <c r="A2247" t="s">
        <v>331</v>
      </c>
      <c r="B2247" t="s">
        <v>480</v>
      </c>
      <c r="C2247" t="s">
        <v>20</v>
      </c>
      <c r="D2247" t="s">
        <v>161</v>
      </c>
      <c r="E2247"/>
      <c r="F2247"/>
      <c r="G2247">
        <v>1</v>
      </c>
      <c r="H2247">
        <v>1</v>
      </c>
      <c r="I2247">
        <v>2</v>
      </c>
      <c r="J2247">
        <v>23</v>
      </c>
    </row>
    <row r="2248" spans="1:10" ht="15" x14ac:dyDescent="0.25">
      <c r="A2248" t="s">
        <v>331</v>
      </c>
      <c r="B2248" t="s">
        <v>481</v>
      </c>
      <c r="C2248" t="s">
        <v>20</v>
      </c>
      <c r="D2248" t="s">
        <v>161</v>
      </c>
      <c r="E2248"/>
      <c r="F2248">
        <v>13</v>
      </c>
      <c r="G2248">
        <v>3</v>
      </c>
      <c r="H2248">
        <v>16</v>
      </c>
      <c r="I2248">
        <v>33</v>
      </c>
      <c r="J2248">
        <v>24</v>
      </c>
    </row>
    <row r="2249" spans="1:10" ht="15" x14ac:dyDescent="0.25">
      <c r="A2249" t="s">
        <v>331</v>
      </c>
      <c r="B2249" t="s">
        <v>482</v>
      </c>
      <c r="C2249" t="s">
        <v>20</v>
      </c>
      <c r="D2249" t="s">
        <v>161</v>
      </c>
      <c r="E2249"/>
      <c r="F2249">
        <v>83</v>
      </c>
      <c r="G2249">
        <v>2</v>
      </c>
      <c r="H2249">
        <v>85</v>
      </c>
      <c r="I2249">
        <v>144</v>
      </c>
      <c r="J2249">
        <v>25</v>
      </c>
    </row>
    <row r="2250" spans="1:10" ht="15" x14ac:dyDescent="0.25">
      <c r="A2250" t="s">
        <v>331</v>
      </c>
      <c r="B2250" t="s">
        <v>483</v>
      </c>
      <c r="C2250" t="s">
        <v>20</v>
      </c>
      <c r="D2250" t="s">
        <v>161</v>
      </c>
      <c r="E2250"/>
      <c r="F2250">
        <v>7</v>
      </c>
      <c r="G2250">
        <v>1</v>
      </c>
      <c r="H2250">
        <v>8</v>
      </c>
      <c r="I2250">
        <v>10</v>
      </c>
      <c r="J2250">
        <v>26</v>
      </c>
    </row>
    <row r="2251" spans="1:10" ht="15" x14ac:dyDescent="0.25">
      <c r="A2251" t="s">
        <v>331</v>
      </c>
      <c r="B2251" t="s">
        <v>484</v>
      </c>
      <c r="C2251" t="s">
        <v>20</v>
      </c>
      <c r="D2251" t="s">
        <v>161</v>
      </c>
      <c r="E2251"/>
      <c r="F2251"/>
      <c r="G2251"/>
      <c r="H2251"/>
      <c r="I2251"/>
      <c r="J2251">
        <v>27</v>
      </c>
    </row>
    <row r="2252" spans="1:10" ht="15" x14ac:dyDescent="0.25">
      <c r="A2252" t="s">
        <v>331</v>
      </c>
      <c r="B2252" t="s">
        <v>485</v>
      </c>
      <c r="C2252" t="s">
        <v>20</v>
      </c>
      <c r="D2252" t="s">
        <v>161</v>
      </c>
      <c r="E2252"/>
      <c r="F2252"/>
      <c r="G2252"/>
      <c r="H2252"/>
      <c r="I2252"/>
      <c r="J2252">
        <v>28</v>
      </c>
    </row>
    <row r="2253" spans="1:10" ht="15" x14ac:dyDescent="0.25">
      <c r="A2253" t="s">
        <v>331</v>
      </c>
      <c r="B2253" t="s">
        <v>486</v>
      </c>
      <c r="C2253" t="s">
        <v>20</v>
      </c>
      <c r="D2253" t="s">
        <v>161</v>
      </c>
      <c r="E2253"/>
      <c r="F2253">
        <v>4</v>
      </c>
      <c r="G2253">
        <v>1</v>
      </c>
      <c r="H2253">
        <v>5</v>
      </c>
      <c r="I2253">
        <v>4</v>
      </c>
      <c r="J2253">
        <v>29</v>
      </c>
    </row>
    <row r="2254" spans="1:10" ht="15" x14ac:dyDescent="0.25">
      <c r="A2254" t="s">
        <v>331</v>
      </c>
      <c r="B2254" t="s">
        <v>487</v>
      </c>
      <c r="C2254" t="s">
        <v>20</v>
      </c>
      <c r="D2254" t="s">
        <v>161</v>
      </c>
      <c r="E2254"/>
      <c r="F2254"/>
      <c r="G2254"/>
      <c r="H2254"/>
      <c r="I2254"/>
      <c r="J2254">
        <v>30</v>
      </c>
    </row>
    <row r="2255" spans="1:10" ht="15" x14ac:dyDescent="0.25">
      <c r="A2255" t="s">
        <v>331</v>
      </c>
      <c r="B2255" t="s">
        <v>488</v>
      </c>
      <c r="C2255" t="s">
        <v>20</v>
      </c>
      <c r="D2255" t="s">
        <v>161</v>
      </c>
      <c r="E2255"/>
      <c r="F2255"/>
      <c r="G2255"/>
      <c r="H2255"/>
      <c r="I2255"/>
      <c r="J2255">
        <v>31</v>
      </c>
    </row>
    <row r="2256" spans="1:10" ht="15" x14ac:dyDescent="0.25">
      <c r="A2256" t="s">
        <v>331</v>
      </c>
      <c r="B2256" t="s">
        <v>489</v>
      </c>
      <c r="C2256" t="s">
        <v>20</v>
      </c>
      <c r="D2256" t="s">
        <v>161</v>
      </c>
      <c r="E2256"/>
      <c r="F2256">
        <v>19</v>
      </c>
      <c r="G2256">
        <v>3</v>
      </c>
      <c r="H2256">
        <v>22</v>
      </c>
      <c r="I2256">
        <v>40</v>
      </c>
      <c r="J2256">
        <v>32</v>
      </c>
    </row>
    <row r="2257" spans="1:10" ht="15" x14ac:dyDescent="0.25">
      <c r="A2257" t="s">
        <v>331</v>
      </c>
      <c r="B2257" t="s">
        <v>490</v>
      </c>
      <c r="C2257" t="s">
        <v>20</v>
      </c>
      <c r="D2257" t="s">
        <v>161</v>
      </c>
      <c r="E2257"/>
      <c r="F2257">
        <v>2</v>
      </c>
      <c r="G2257">
        <v>5</v>
      </c>
      <c r="H2257">
        <v>7</v>
      </c>
      <c r="I2257">
        <v>10</v>
      </c>
      <c r="J2257">
        <v>33</v>
      </c>
    </row>
    <row r="2258" spans="1:10" ht="15" x14ac:dyDescent="0.25">
      <c r="A2258" t="s">
        <v>331</v>
      </c>
      <c r="B2258" t="s">
        <v>491</v>
      </c>
      <c r="C2258" t="s">
        <v>20</v>
      </c>
      <c r="D2258" t="s">
        <v>161</v>
      </c>
      <c r="E2258">
        <v>0.5</v>
      </c>
      <c r="F2258">
        <v>0.65900000000000003</v>
      </c>
      <c r="G2258">
        <v>1</v>
      </c>
      <c r="H2258">
        <v>0.66200000000000003</v>
      </c>
      <c r="I2258">
        <v>0.66100000000000003</v>
      </c>
      <c r="J2258">
        <v>34</v>
      </c>
    </row>
    <row r="2259" spans="1:10" ht="15" x14ac:dyDescent="0.25">
      <c r="A2259" t="s">
        <v>331</v>
      </c>
      <c r="B2259" t="s">
        <v>492</v>
      </c>
      <c r="C2259" t="s">
        <v>20</v>
      </c>
      <c r="D2259" t="s">
        <v>161</v>
      </c>
      <c r="E2259">
        <v>0.5</v>
      </c>
      <c r="F2259">
        <v>0.57399999999999995</v>
      </c>
      <c r="G2259">
        <v>1</v>
      </c>
      <c r="H2259">
        <v>0.59299999999999997</v>
      </c>
      <c r="I2259">
        <v>0.58799999999999997</v>
      </c>
      <c r="J2259">
        <v>35</v>
      </c>
    </row>
    <row r="2260" spans="1:10" ht="15" x14ac:dyDescent="0.25">
      <c r="A2260" t="s">
        <v>331</v>
      </c>
      <c r="B2260" t="s">
        <v>178</v>
      </c>
      <c r="C2260" t="s">
        <v>20</v>
      </c>
      <c r="D2260" t="s">
        <v>161</v>
      </c>
      <c r="E2260">
        <v>9518</v>
      </c>
      <c r="F2260">
        <v>9757</v>
      </c>
      <c r="G2260">
        <v>18288</v>
      </c>
      <c r="H2260">
        <v>9879</v>
      </c>
      <c r="I2260">
        <v>11255</v>
      </c>
      <c r="J2260">
        <v>36</v>
      </c>
    </row>
    <row r="2261" spans="1:10" ht="15" x14ac:dyDescent="0.25">
      <c r="A2261" t="s">
        <v>331</v>
      </c>
      <c r="B2261" t="s">
        <v>493</v>
      </c>
      <c r="C2261" t="s">
        <v>20</v>
      </c>
      <c r="D2261" t="s">
        <v>161</v>
      </c>
      <c r="E2261"/>
      <c r="F2261"/>
      <c r="G2261">
        <v>11</v>
      </c>
      <c r="H2261"/>
      <c r="I2261"/>
      <c r="J2261">
        <v>39</v>
      </c>
    </row>
    <row r="2262" spans="1:10" ht="15" x14ac:dyDescent="0.25">
      <c r="A2262" t="s">
        <v>331</v>
      </c>
      <c r="B2262" t="s">
        <v>494</v>
      </c>
      <c r="C2262" t="s">
        <v>20</v>
      </c>
      <c r="D2262" t="s">
        <v>161</v>
      </c>
      <c r="E2262"/>
      <c r="F2262"/>
      <c r="G2262">
        <v>11</v>
      </c>
      <c r="H2262">
        <v>1</v>
      </c>
      <c r="I2262">
        <v>1</v>
      </c>
      <c r="J2262">
        <v>40</v>
      </c>
    </row>
    <row r="2263" spans="1:10" ht="15" x14ac:dyDescent="0.25">
      <c r="A2263" t="s">
        <v>331</v>
      </c>
      <c r="B2263" t="s">
        <v>495</v>
      </c>
      <c r="C2263" t="s">
        <v>20</v>
      </c>
      <c r="D2263" t="s">
        <v>161</v>
      </c>
      <c r="E2263"/>
      <c r="F2263"/>
      <c r="G2263">
        <v>11</v>
      </c>
      <c r="H2263">
        <v>1</v>
      </c>
      <c r="I2263">
        <v>1</v>
      </c>
      <c r="J2263">
        <v>41</v>
      </c>
    </row>
    <row r="2264" spans="1:10" ht="15" x14ac:dyDescent="0.25">
      <c r="A2264" t="s">
        <v>334</v>
      </c>
      <c r="B2264" t="s">
        <v>458</v>
      </c>
      <c r="C2264" t="s">
        <v>20</v>
      </c>
      <c r="D2264" t="s">
        <v>162</v>
      </c>
      <c r="E2264">
        <v>76</v>
      </c>
      <c r="F2264">
        <v>216</v>
      </c>
      <c r="G2264">
        <v>5</v>
      </c>
      <c r="H2264">
        <v>299</v>
      </c>
      <c r="I2264">
        <v>292</v>
      </c>
      <c r="J2264">
        <v>1</v>
      </c>
    </row>
    <row r="2265" spans="1:10" ht="15" x14ac:dyDescent="0.25">
      <c r="A2265" t="s">
        <v>334</v>
      </c>
      <c r="B2265" t="s">
        <v>459</v>
      </c>
      <c r="C2265" t="s">
        <v>20</v>
      </c>
      <c r="D2265" t="s">
        <v>162</v>
      </c>
      <c r="E2265">
        <v>83</v>
      </c>
      <c r="F2265">
        <v>159</v>
      </c>
      <c r="G2265">
        <v>13</v>
      </c>
      <c r="H2265">
        <v>256</v>
      </c>
      <c r="I2265">
        <v>345</v>
      </c>
      <c r="J2265">
        <v>2</v>
      </c>
    </row>
    <row r="2266" spans="1:10" ht="15" x14ac:dyDescent="0.25">
      <c r="A2266" t="s">
        <v>334</v>
      </c>
      <c r="B2266" t="s">
        <v>460</v>
      </c>
      <c r="C2266" t="s">
        <v>20</v>
      </c>
      <c r="D2266" t="s">
        <v>162</v>
      </c>
      <c r="E2266">
        <v>43</v>
      </c>
      <c r="F2266">
        <v>26</v>
      </c>
      <c r="G2266">
        <v>2</v>
      </c>
      <c r="H2266">
        <v>2</v>
      </c>
      <c r="I2266">
        <v>1</v>
      </c>
      <c r="J2266">
        <v>3</v>
      </c>
    </row>
    <row r="2267" spans="1:10" ht="15" x14ac:dyDescent="0.25">
      <c r="A2267" t="s">
        <v>334</v>
      </c>
      <c r="B2267" t="s">
        <v>461</v>
      </c>
      <c r="C2267" t="s">
        <v>20</v>
      </c>
      <c r="D2267" t="s">
        <v>162</v>
      </c>
      <c r="E2267">
        <v>40</v>
      </c>
      <c r="F2267">
        <v>125</v>
      </c>
      <c r="G2267">
        <v>8</v>
      </c>
      <c r="H2267">
        <v>174</v>
      </c>
      <c r="I2267">
        <v>257</v>
      </c>
      <c r="J2267">
        <v>4</v>
      </c>
    </row>
    <row r="2268" spans="1:10" ht="15" x14ac:dyDescent="0.25">
      <c r="A2268" t="s">
        <v>334</v>
      </c>
      <c r="B2268" t="s">
        <v>462</v>
      </c>
      <c r="C2268" t="s">
        <v>20</v>
      </c>
      <c r="D2268" t="s">
        <v>162</v>
      </c>
      <c r="E2268">
        <v>40</v>
      </c>
      <c r="F2268">
        <v>31</v>
      </c>
      <c r="G2268">
        <v>5</v>
      </c>
      <c r="H2268">
        <v>76</v>
      </c>
      <c r="I2268">
        <v>85</v>
      </c>
      <c r="J2268">
        <v>5</v>
      </c>
    </row>
    <row r="2269" spans="1:10" ht="15" x14ac:dyDescent="0.25">
      <c r="A2269" t="s">
        <v>334</v>
      </c>
      <c r="B2269" t="s">
        <v>463</v>
      </c>
      <c r="C2269" t="s">
        <v>20</v>
      </c>
      <c r="D2269" t="s">
        <v>162</v>
      </c>
      <c r="E2269"/>
      <c r="F2269">
        <v>2</v>
      </c>
      <c r="G2269"/>
      <c r="H2269">
        <v>2</v>
      </c>
      <c r="I2269">
        <v>8</v>
      </c>
      <c r="J2269">
        <v>6</v>
      </c>
    </row>
    <row r="2270" spans="1:10" ht="15" x14ac:dyDescent="0.25">
      <c r="A2270" t="s">
        <v>334</v>
      </c>
      <c r="B2270" t="s">
        <v>464</v>
      </c>
      <c r="C2270" t="s">
        <v>20</v>
      </c>
      <c r="D2270" t="s">
        <v>162</v>
      </c>
      <c r="E2270">
        <v>1</v>
      </c>
      <c r="F2270">
        <v>2</v>
      </c>
      <c r="G2270"/>
      <c r="H2270">
        <v>3</v>
      </c>
      <c r="I2270">
        <v>3</v>
      </c>
      <c r="J2270">
        <v>7</v>
      </c>
    </row>
    <row r="2271" spans="1:10" ht="15" x14ac:dyDescent="0.25">
      <c r="A2271" t="s">
        <v>334</v>
      </c>
      <c r="B2271" t="s">
        <v>465</v>
      </c>
      <c r="C2271" t="s">
        <v>20</v>
      </c>
      <c r="D2271" t="s">
        <v>162</v>
      </c>
      <c r="E2271"/>
      <c r="F2271"/>
      <c r="G2271"/>
      <c r="H2271"/>
      <c r="I2271">
        <v>2</v>
      </c>
      <c r="J2271">
        <v>8</v>
      </c>
    </row>
    <row r="2272" spans="1:10" ht="15" x14ac:dyDescent="0.25">
      <c r="A2272" t="s">
        <v>334</v>
      </c>
      <c r="B2272" t="s">
        <v>466</v>
      </c>
      <c r="C2272" t="s">
        <v>20</v>
      </c>
      <c r="D2272" t="s">
        <v>162</v>
      </c>
      <c r="E2272">
        <v>3</v>
      </c>
      <c r="F2272">
        <v>13</v>
      </c>
      <c r="G2272"/>
      <c r="H2272">
        <v>16</v>
      </c>
      <c r="I2272">
        <v>13</v>
      </c>
      <c r="J2272">
        <v>9</v>
      </c>
    </row>
    <row r="2273" spans="1:10" ht="15" x14ac:dyDescent="0.25">
      <c r="A2273" t="s">
        <v>334</v>
      </c>
      <c r="B2273" t="s">
        <v>467</v>
      </c>
      <c r="C2273" t="s">
        <v>20</v>
      </c>
      <c r="D2273" t="s">
        <v>162</v>
      </c>
      <c r="E2273"/>
      <c r="F2273"/>
      <c r="G2273"/>
      <c r="H2273"/>
      <c r="I2273"/>
      <c r="J2273">
        <v>10</v>
      </c>
    </row>
    <row r="2274" spans="1:10" ht="15" x14ac:dyDescent="0.25">
      <c r="A2274" t="s">
        <v>334</v>
      </c>
      <c r="B2274" t="s">
        <v>468</v>
      </c>
      <c r="C2274" t="s">
        <v>20</v>
      </c>
      <c r="D2274" t="s">
        <v>162</v>
      </c>
      <c r="E2274">
        <v>77</v>
      </c>
      <c r="F2274">
        <v>141</v>
      </c>
      <c r="G2274">
        <v>13</v>
      </c>
      <c r="H2274">
        <v>232</v>
      </c>
      <c r="I2274">
        <v>316</v>
      </c>
      <c r="J2274">
        <v>11</v>
      </c>
    </row>
    <row r="2275" spans="1:10" ht="15" x14ac:dyDescent="0.25">
      <c r="A2275" t="s">
        <v>334</v>
      </c>
      <c r="B2275" t="s">
        <v>469</v>
      </c>
      <c r="C2275" t="s">
        <v>20</v>
      </c>
      <c r="D2275" t="s">
        <v>162</v>
      </c>
      <c r="E2275">
        <v>2</v>
      </c>
      <c r="F2275">
        <v>4</v>
      </c>
      <c r="G2275"/>
      <c r="H2275">
        <v>6</v>
      </c>
      <c r="I2275">
        <v>6</v>
      </c>
      <c r="J2275">
        <v>12</v>
      </c>
    </row>
    <row r="2276" spans="1:10" ht="15" x14ac:dyDescent="0.25">
      <c r="A2276" t="s">
        <v>334</v>
      </c>
      <c r="B2276" t="s">
        <v>470</v>
      </c>
      <c r="C2276" t="s">
        <v>20</v>
      </c>
      <c r="D2276" t="s">
        <v>162</v>
      </c>
      <c r="E2276">
        <v>1</v>
      </c>
      <c r="F2276">
        <v>2</v>
      </c>
      <c r="G2276"/>
      <c r="H2276">
        <v>3</v>
      </c>
      <c r="I2276">
        <v>3</v>
      </c>
      <c r="J2276">
        <v>13</v>
      </c>
    </row>
    <row r="2277" spans="1:10" ht="15" x14ac:dyDescent="0.25">
      <c r="A2277" t="s">
        <v>334</v>
      </c>
      <c r="B2277" t="s">
        <v>471</v>
      </c>
      <c r="C2277" t="s">
        <v>20</v>
      </c>
      <c r="D2277" t="s">
        <v>162</v>
      </c>
      <c r="E2277">
        <v>11</v>
      </c>
      <c r="F2277">
        <v>15</v>
      </c>
      <c r="G2277">
        <v>9</v>
      </c>
      <c r="H2277">
        <v>35</v>
      </c>
      <c r="I2277">
        <v>29</v>
      </c>
      <c r="J2277">
        <v>14</v>
      </c>
    </row>
    <row r="2278" spans="1:10" ht="15" x14ac:dyDescent="0.25">
      <c r="A2278" t="s">
        <v>334</v>
      </c>
      <c r="B2278" t="s">
        <v>472</v>
      </c>
      <c r="C2278" t="s">
        <v>20</v>
      </c>
      <c r="D2278" t="s">
        <v>162</v>
      </c>
      <c r="E2278"/>
      <c r="F2278"/>
      <c r="G2278"/>
      <c r="H2278"/>
      <c r="I2278"/>
      <c r="J2278">
        <v>15</v>
      </c>
    </row>
    <row r="2279" spans="1:10" ht="15" x14ac:dyDescent="0.25">
      <c r="A2279" t="s">
        <v>334</v>
      </c>
      <c r="B2279" t="s">
        <v>473</v>
      </c>
      <c r="C2279" t="s">
        <v>20</v>
      </c>
      <c r="D2279" t="s">
        <v>162</v>
      </c>
      <c r="E2279">
        <v>65</v>
      </c>
      <c r="F2279">
        <v>94</v>
      </c>
      <c r="G2279">
        <v>5</v>
      </c>
      <c r="H2279">
        <v>165</v>
      </c>
      <c r="I2279">
        <v>212</v>
      </c>
      <c r="J2279">
        <v>16</v>
      </c>
    </row>
    <row r="2280" spans="1:10" ht="15" x14ac:dyDescent="0.25">
      <c r="A2280" t="s">
        <v>334</v>
      </c>
      <c r="B2280" t="s">
        <v>474</v>
      </c>
      <c r="C2280" t="s">
        <v>20</v>
      </c>
      <c r="D2280" t="s">
        <v>162</v>
      </c>
      <c r="E2280">
        <v>62</v>
      </c>
      <c r="F2280">
        <v>119</v>
      </c>
      <c r="G2280">
        <v>12</v>
      </c>
      <c r="H2280">
        <v>194</v>
      </c>
      <c r="I2280">
        <v>235</v>
      </c>
      <c r="J2280">
        <v>17</v>
      </c>
    </row>
    <row r="2281" spans="1:10" ht="15" x14ac:dyDescent="0.25">
      <c r="A2281" t="s">
        <v>334</v>
      </c>
      <c r="B2281" t="s">
        <v>475</v>
      </c>
      <c r="C2281" t="s">
        <v>20</v>
      </c>
      <c r="D2281" t="s">
        <v>162</v>
      </c>
      <c r="E2281">
        <v>1</v>
      </c>
      <c r="F2281">
        <v>2</v>
      </c>
      <c r="G2281"/>
      <c r="H2281">
        <v>3</v>
      </c>
      <c r="I2281">
        <v>8</v>
      </c>
      <c r="J2281">
        <v>18</v>
      </c>
    </row>
    <row r="2282" spans="1:10" ht="15" x14ac:dyDescent="0.25">
      <c r="A2282" t="s">
        <v>334</v>
      </c>
      <c r="B2282" t="s">
        <v>476</v>
      </c>
      <c r="C2282" t="s">
        <v>20</v>
      </c>
      <c r="D2282" t="s">
        <v>162</v>
      </c>
      <c r="E2282">
        <v>6</v>
      </c>
      <c r="F2282">
        <v>9</v>
      </c>
      <c r="G2282">
        <v>1</v>
      </c>
      <c r="H2282">
        <v>16</v>
      </c>
      <c r="I2282">
        <v>22</v>
      </c>
      <c r="J2282">
        <v>19</v>
      </c>
    </row>
    <row r="2283" spans="1:10" ht="15" x14ac:dyDescent="0.25">
      <c r="A2283" t="s">
        <v>334</v>
      </c>
      <c r="B2283" t="s">
        <v>477</v>
      </c>
      <c r="C2283" t="s">
        <v>20</v>
      </c>
      <c r="D2283" t="s">
        <v>162</v>
      </c>
      <c r="E2283">
        <v>4</v>
      </c>
      <c r="F2283">
        <v>11</v>
      </c>
      <c r="G2283"/>
      <c r="H2283">
        <v>15</v>
      </c>
      <c r="I2283">
        <v>20</v>
      </c>
      <c r="J2283">
        <v>20</v>
      </c>
    </row>
    <row r="2284" spans="1:10" ht="15" x14ac:dyDescent="0.25">
      <c r="A2284" t="s">
        <v>334</v>
      </c>
      <c r="B2284" t="s">
        <v>478</v>
      </c>
      <c r="C2284" t="s">
        <v>20</v>
      </c>
      <c r="D2284" t="s">
        <v>162</v>
      </c>
      <c r="E2284">
        <v>5</v>
      </c>
      <c r="F2284">
        <v>2</v>
      </c>
      <c r="G2284"/>
      <c r="H2284">
        <v>7</v>
      </c>
      <c r="I2284">
        <v>25</v>
      </c>
      <c r="J2284">
        <v>21</v>
      </c>
    </row>
    <row r="2285" spans="1:10" ht="15" x14ac:dyDescent="0.25">
      <c r="A2285" t="s">
        <v>334</v>
      </c>
      <c r="B2285" t="s">
        <v>479</v>
      </c>
      <c r="C2285" t="s">
        <v>20</v>
      </c>
      <c r="D2285" t="s">
        <v>162</v>
      </c>
      <c r="E2285">
        <v>1</v>
      </c>
      <c r="F2285">
        <v>2</v>
      </c>
      <c r="G2285"/>
      <c r="H2285">
        <v>3</v>
      </c>
      <c r="I2285">
        <v>1</v>
      </c>
      <c r="J2285">
        <v>22</v>
      </c>
    </row>
    <row r="2286" spans="1:10" ht="15" x14ac:dyDescent="0.25">
      <c r="A2286" t="s">
        <v>334</v>
      </c>
      <c r="B2286" t="s">
        <v>480</v>
      </c>
      <c r="C2286" t="s">
        <v>20</v>
      </c>
      <c r="D2286" t="s">
        <v>162</v>
      </c>
      <c r="E2286"/>
      <c r="F2286">
        <v>1</v>
      </c>
      <c r="G2286"/>
      <c r="H2286">
        <v>1</v>
      </c>
      <c r="I2286">
        <v>3</v>
      </c>
      <c r="J2286">
        <v>23</v>
      </c>
    </row>
    <row r="2287" spans="1:10" ht="15" x14ac:dyDescent="0.25">
      <c r="A2287" t="s">
        <v>334</v>
      </c>
      <c r="B2287" t="s">
        <v>481</v>
      </c>
      <c r="C2287" t="s">
        <v>20</v>
      </c>
      <c r="D2287" t="s">
        <v>162</v>
      </c>
      <c r="E2287">
        <v>22</v>
      </c>
      <c r="F2287">
        <v>33</v>
      </c>
      <c r="G2287">
        <v>3</v>
      </c>
      <c r="H2287">
        <v>58</v>
      </c>
      <c r="I2287">
        <v>50</v>
      </c>
      <c r="J2287">
        <v>24</v>
      </c>
    </row>
    <row r="2288" spans="1:10" ht="15" x14ac:dyDescent="0.25">
      <c r="A2288" t="s">
        <v>334</v>
      </c>
      <c r="B2288" t="s">
        <v>482</v>
      </c>
      <c r="C2288" t="s">
        <v>20</v>
      </c>
      <c r="D2288" t="s">
        <v>162</v>
      </c>
      <c r="E2288">
        <v>24</v>
      </c>
      <c r="F2288">
        <v>16</v>
      </c>
      <c r="G2288"/>
      <c r="H2288">
        <v>40</v>
      </c>
      <c r="I2288">
        <v>60</v>
      </c>
      <c r="J2288">
        <v>25</v>
      </c>
    </row>
    <row r="2289" spans="1:10" ht="15" x14ac:dyDescent="0.25">
      <c r="A2289" t="s">
        <v>334</v>
      </c>
      <c r="B2289" t="s">
        <v>483</v>
      </c>
      <c r="C2289" t="s">
        <v>20</v>
      </c>
      <c r="D2289" t="s">
        <v>162</v>
      </c>
      <c r="E2289">
        <v>1</v>
      </c>
      <c r="F2289">
        <v>12</v>
      </c>
      <c r="G2289"/>
      <c r="H2289">
        <v>13</v>
      </c>
      <c r="I2289">
        <v>11</v>
      </c>
      <c r="J2289">
        <v>26</v>
      </c>
    </row>
    <row r="2290" spans="1:10" ht="15" x14ac:dyDescent="0.25">
      <c r="A2290" t="s">
        <v>334</v>
      </c>
      <c r="B2290" t="s">
        <v>484</v>
      </c>
      <c r="C2290" t="s">
        <v>20</v>
      </c>
      <c r="D2290" t="s">
        <v>162</v>
      </c>
      <c r="E2290">
        <v>2</v>
      </c>
      <c r="F2290">
        <v>2</v>
      </c>
      <c r="G2290"/>
      <c r="H2290">
        <v>4</v>
      </c>
      <c r="I2290">
        <v>5</v>
      </c>
      <c r="J2290">
        <v>27</v>
      </c>
    </row>
    <row r="2291" spans="1:10" ht="15" x14ac:dyDescent="0.25">
      <c r="A2291" t="s">
        <v>334</v>
      </c>
      <c r="B2291" t="s">
        <v>485</v>
      </c>
      <c r="C2291" t="s">
        <v>20</v>
      </c>
      <c r="D2291" t="s">
        <v>162</v>
      </c>
      <c r="E2291"/>
      <c r="F2291"/>
      <c r="G2291"/>
      <c r="H2291"/>
      <c r="I2291"/>
      <c r="J2291">
        <v>28</v>
      </c>
    </row>
    <row r="2292" spans="1:10" ht="15" x14ac:dyDescent="0.25">
      <c r="A2292" t="s">
        <v>334</v>
      </c>
      <c r="B2292" t="s">
        <v>486</v>
      </c>
      <c r="C2292" t="s">
        <v>20</v>
      </c>
      <c r="D2292" t="s">
        <v>162</v>
      </c>
      <c r="E2292">
        <v>5</v>
      </c>
      <c r="F2292">
        <v>5</v>
      </c>
      <c r="G2292"/>
      <c r="H2292">
        <v>10</v>
      </c>
      <c r="I2292">
        <v>4</v>
      </c>
      <c r="J2292">
        <v>29</v>
      </c>
    </row>
    <row r="2293" spans="1:10" ht="15" x14ac:dyDescent="0.25">
      <c r="A2293" t="s">
        <v>334</v>
      </c>
      <c r="B2293" t="s">
        <v>487</v>
      </c>
      <c r="C2293" t="s">
        <v>20</v>
      </c>
      <c r="D2293" t="s">
        <v>162</v>
      </c>
      <c r="E2293"/>
      <c r="F2293"/>
      <c r="G2293"/>
      <c r="H2293"/>
      <c r="I2293">
        <v>1</v>
      </c>
      <c r="J2293">
        <v>30</v>
      </c>
    </row>
    <row r="2294" spans="1:10" ht="15" x14ac:dyDescent="0.25">
      <c r="A2294" t="s">
        <v>334</v>
      </c>
      <c r="B2294" t="s">
        <v>488</v>
      </c>
      <c r="C2294" t="s">
        <v>20</v>
      </c>
      <c r="D2294" t="s">
        <v>162</v>
      </c>
      <c r="E2294"/>
      <c r="F2294"/>
      <c r="G2294"/>
      <c r="H2294"/>
      <c r="I2294"/>
      <c r="J2294">
        <v>31</v>
      </c>
    </row>
    <row r="2295" spans="1:10" ht="15" x14ac:dyDescent="0.25">
      <c r="A2295" t="s">
        <v>334</v>
      </c>
      <c r="B2295" t="s">
        <v>489</v>
      </c>
      <c r="C2295" t="s">
        <v>20</v>
      </c>
      <c r="D2295" t="s">
        <v>162</v>
      </c>
      <c r="E2295">
        <v>8</v>
      </c>
      <c r="F2295">
        <v>9</v>
      </c>
      <c r="G2295"/>
      <c r="H2295">
        <v>17</v>
      </c>
      <c r="I2295">
        <v>17</v>
      </c>
      <c r="J2295">
        <v>32</v>
      </c>
    </row>
    <row r="2296" spans="1:10" ht="15" x14ac:dyDescent="0.25">
      <c r="A2296" t="s">
        <v>334</v>
      </c>
      <c r="B2296" t="s">
        <v>490</v>
      </c>
      <c r="C2296" t="s">
        <v>20</v>
      </c>
      <c r="D2296" t="s">
        <v>162</v>
      </c>
      <c r="E2296">
        <v>8</v>
      </c>
      <c r="F2296">
        <v>15</v>
      </c>
      <c r="G2296">
        <v>1</v>
      </c>
      <c r="H2296">
        <v>24</v>
      </c>
      <c r="I2296">
        <v>28</v>
      </c>
      <c r="J2296">
        <v>33</v>
      </c>
    </row>
    <row r="2297" spans="1:10" ht="15" x14ac:dyDescent="0.25">
      <c r="A2297" t="s">
        <v>334</v>
      </c>
      <c r="B2297" t="s">
        <v>491</v>
      </c>
      <c r="C2297" t="s">
        <v>20</v>
      </c>
      <c r="D2297" t="s">
        <v>162</v>
      </c>
      <c r="E2297">
        <v>0.81299999999999994</v>
      </c>
      <c r="F2297">
        <v>0.71399999999999997</v>
      </c>
      <c r="G2297">
        <v>0.9</v>
      </c>
      <c r="H2297">
        <v>0.80300000000000005</v>
      </c>
      <c r="I2297">
        <v>0.84799999999999998</v>
      </c>
      <c r="J2297">
        <v>34</v>
      </c>
    </row>
    <row r="2298" spans="1:10" ht="15" x14ac:dyDescent="0.25">
      <c r="A2298" t="s">
        <v>334</v>
      </c>
      <c r="B2298" t="s">
        <v>492</v>
      </c>
      <c r="C2298" t="s">
        <v>20</v>
      </c>
      <c r="D2298" t="s">
        <v>162</v>
      </c>
      <c r="E2298">
        <v>0.75900000000000001</v>
      </c>
      <c r="F2298">
        <v>0.72699999999999998</v>
      </c>
      <c r="G2298">
        <v>0.8</v>
      </c>
      <c r="H2298">
        <v>0.76100000000000001</v>
      </c>
      <c r="I2298">
        <v>0.79200000000000004</v>
      </c>
      <c r="J2298">
        <v>35</v>
      </c>
    </row>
    <row r="2299" spans="1:10" ht="15" x14ac:dyDescent="0.25">
      <c r="A2299" t="s">
        <v>334</v>
      </c>
      <c r="B2299" t="s">
        <v>178</v>
      </c>
      <c r="C2299" t="s">
        <v>20</v>
      </c>
      <c r="D2299" t="s">
        <v>162</v>
      </c>
      <c r="E2299">
        <v>8328</v>
      </c>
      <c r="F2299">
        <v>9595</v>
      </c>
      <c r="G2299">
        <v>13166</v>
      </c>
      <c r="H2299">
        <v>9021</v>
      </c>
      <c r="I2299">
        <v>8274</v>
      </c>
      <c r="J2299">
        <v>36</v>
      </c>
    </row>
    <row r="2300" spans="1:10" ht="15" x14ac:dyDescent="0.25">
      <c r="A2300" t="s">
        <v>334</v>
      </c>
      <c r="B2300" t="s">
        <v>493</v>
      </c>
      <c r="C2300" t="s">
        <v>20</v>
      </c>
      <c r="D2300" t="s">
        <v>162</v>
      </c>
      <c r="E2300"/>
      <c r="F2300"/>
      <c r="G2300"/>
      <c r="H2300"/>
      <c r="I2300"/>
      <c r="J2300">
        <v>39</v>
      </c>
    </row>
    <row r="2301" spans="1:10" ht="15" x14ac:dyDescent="0.25">
      <c r="A2301" t="s">
        <v>334</v>
      </c>
      <c r="B2301" t="s">
        <v>494</v>
      </c>
      <c r="C2301" t="s">
        <v>20</v>
      </c>
      <c r="D2301" t="s">
        <v>162</v>
      </c>
      <c r="E2301"/>
      <c r="F2301"/>
      <c r="G2301"/>
      <c r="H2301"/>
      <c r="I2301">
        <v>1</v>
      </c>
      <c r="J2301">
        <v>40</v>
      </c>
    </row>
    <row r="2302" spans="1:10" ht="15" x14ac:dyDescent="0.25">
      <c r="A2302" t="s">
        <v>334</v>
      </c>
      <c r="B2302" t="s">
        <v>495</v>
      </c>
      <c r="C2302" t="s">
        <v>20</v>
      </c>
      <c r="D2302" t="s">
        <v>162</v>
      </c>
      <c r="E2302"/>
      <c r="F2302"/>
      <c r="G2302"/>
      <c r="H2302"/>
      <c r="I2302">
        <v>1</v>
      </c>
      <c r="J2302">
        <v>41</v>
      </c>
    </row>
    <row r="2303" spans="1:10" ht="15" x14ac:dyDescent="0.25">
      <c r="A2303" t="s">
        <v>332</v>
      </c>
      <c r="B2303" t="s">
        <v>458</v>
      </c>
      <c r="C2303" t="s">
        <v>20</v>
      </c>
      <c r="D2303" t="s">
        <v>163</v>
      </c>
      <c r="E2303">
        <v>1</v>
      </c>
      <c r="F2303">
        <v>51</v>
      </c>
      <c r="G2303">
        <v>2</v>
      </c>
      <c r="H2303">
        <v>54</v>
      </c>
      <c r="I2303">
        <v>20</v>
      </c>
      <c r="J2303">
        <v>1</v>
      </c>
    </row>
    <row r="2304" spans="1:10" ht="15" x14ac:dyDescent="0.25">
      <c r="A2304" t="s">
        <v>332</v>
      </c>
      <c r="B2304" t="s">
        <v>459</v>
      </c>
      <c r="C2304" t="s">
        <v>20</v>
      </c>
      <c r="D2304" t="s">
        <v>163</v>
      </c>
      <c r="E2304"/>
      <c r="F2304">
        <v>45</v>
      </c>
      <c r="G2304">
        <v>10</v>
      </c>
      <c r="H2304">
        <v>55</v>
      </c>
      <c r="I2304">
        <v>67</v>
      </c>
      <c r="J2304">
        <v>2</v>
      </c>
    </row>
    <row r="2305" spans="1:10" ht="15" x14ac:dyDescent="0.25">
      <c r="A2305" t="s">
        <v>332</v>
      </c>
      <c r="B2305" t="s">
        <v>460</v>
      </c>
      <c r="C2305" t="s">
        <v>20</v>
      </c>
      <c r="D2305" t="s">
        <v>163</v>
      </c>
      <c r="E2305"/>
      <c r="F2305">
        <v>26</v>
      </c>
      <c r="G2305"/>
      <c r="H2305">
        <v>3</v>
      </c>
      <c r="I2305">
        <v>2</v>
      </c>
      <c r="J2305">
        <v>3</v>
      </c>
    </row>
    <row r="2306" spans="1:10" ht="15" x14ac:dyDescent="0.25">
      <c r="A2306" t="s">
        <v>332</v>
      </c>
      <c r="B2306" t="s">
        <v>461</v>
      </c>
      <c r="C2306" t="s">
        <v>20</v>
      </c>
      <c r="D2306" t="s">
        <v>163</v>
      </c>
      <c r="E2306"/>
      <c r="F2306">
        <v>29</v>
      </c>
      <c r="G2306">
        <v>5</v>
      </c>
      <c r="H2306">
        <v>34</v>
      </c>
      <c r="I2306">
        <v>27</v>
      </c>
      <c r="J2306">
        <v>4</v>
      </c>
    </row>
    <row r="2307" spans="1:10" ht="15" x14ac:dyDescent="0.25">
      <c r="A2307" t="s">
        <v>332</v>
      </c>
      <c r="B2307" t="s">
        <v>462</v>
      </c>
      <c r="C2307" t="s">
        <v>20</v>
      </c>
      <c r="D2307" t="s">
        <v>163</v>
      </c>
      <c r="E2307"/>
      <c r="F2307">
        <v>16</v>
      </c>
      <c r="G2307">
        <v>5</v>
      </c>
      <c r="H2307">
        <v>21</v>
      </c>
      <c r="I2307">
        <v>40</v>
      </c>
      <c r="J2307">
        <v>5</v>
      </c>
    </row>
    <row r="2308" spans="1:10" ht="15" x14ac:dyDescent="0.25">
      <c r="A2308" t="s">
        <v>332</v>
      </c>
      <c r="B2308" t="s">
        <v>463</v>
      </c>
      <c r="C2308" t="s">
        <v>20</v>
      </c>
      <c r="D2308" t="s">
        <v>163</v>
      </c>
      <c r="E2308"/>
      <c r="F2308"/>
      <c r="G2308"/>
      <c r="H2308"/>
      <c r="I2308"/>
      <c r="J2308">
        <v>6</v>
      </c>
    </row>
    <row r="2309" spans="1:10" ht="15" x14ac:dyDescent="0.25">
      <c r="A2309" t="s">
        <v>332</v>
      </c>
      <c r="B2309" t="s">
        <v>464</v>
      </c>
      <c r="C2309" t="s">
        <v>20</v>
      </c>
      <c r="D2309" t="s">
        <v>163</v>
      </c>
      <c r="E2309"/>
      <c r="F2309"/>
      <c r="G2309"/>
      <c r="H2309"/>
      <c r="I2309"/>
      <c r="J2309">
        <v>7</v>
      </c>
    </row>
    <row r="2310" spans="1:10" ht="15" x14ac:dyDescent="0.25">
      <c r="A2310" t="s">
        <v>332</v>
      </c>
      <c r="B2310" t="s">
        <v>465</v>
      </c>
      <c r="C2310" t="s">
        <v>20</v>
      </c>
      <c r="D2310" t="s">
        <v>163</v>
      </c>
      <c r="E2310"/>
      <c r="F2310"/>
      <c r="G2310"/>
      <c r="H2310"/>
      <c r="I2310"/>
      <c r="J2310">
        <v>8</v>
      </c>
    </row>
    <row r="2311" spans="1:10" ht="15" x14ac:dyDescent="0.25">
      <c r="A2311" t="s">
        <v>332</v>
      </c>
      <c r="B2311" t="s">
        <v>466</v>
      </c>
      <c r="C2311" t="s">
        <v>20</v>
      </c>
      <c r="D2311" t="s">
        <v>163</v>
      </c>
      <c r="E2311"/>
      <c r="F2311">
        <v>2</v>
      </c>
      <c r="G2311"/>
      <c r="H2311">
        <v>2</v>
      </c>
      <c r="I2311">
        <v>2</v>
      </c>
      <c r="J2311">
        <v>9</v>
      </c>
    </row>
    <row r="2312" spans="1:10" ht="15" x14ac:dyDescent="0.25">
      <c r="A2312" t="s">
        <v>332</v>
      </c>
      <c r="B2312" t="s">
        <v>467</v>
      </c>
      <c r="C2312" t="s">
        <v>20</v>
      </c>
      <c r="D2312" t="s">
        <v>163</v>
      </c>
      <c r="E2312"/>
      <c r="F2312"/>
      <c r="G2312"/>
      <c r="H2312"/>
      <c r="I2312"/>
      <c r="J2312">
        <v>10</v>
      </c>
    </row>
    <row r="2313" spans="1:10" ht="15" x14ac:dyDescent="0.25">
      <c r="A2313" t="s">
        <v>332</v>
      </c>
      <c r="B2313" t="s">
        <v>468</v>
      </c>
      <c r="C2313" t="s">
        <v>20</v>
      </c>
      <c r="D2313" t="s">
        <v>163</v>
      </c>
      <c r="E2313"/>
      <c r="F2313">
        <v>41</v>
      </c>
      <c r="G2313">
        <v>9</v>
      </c>
      <c r="H2313">
        <v>50</v>
      </c>
      <c r="I2313">
        <v>58</v>
      </c>
      <c r="J2313">
        <v>11</v>
      </c>
    </row>
    <row r="2314" spans="1:10" ht="15" x14ac:dyDescent="0.25">
      <c r="A2314" t="s">
        <v>332</v>
      </c>
      <c r="B2314" t="s">
        <v>469</v>
      </c>
      <c r="C2314" t="s">
        <v>20</v>
      </c>
      <c r="D2314" t="s">
        <v>163</v>
      </c>
      <c r="E2314"/>
      <c r="F2314"/>
      <c r="G2314"/>
      <c r="H2314"/>
      <c r="I2314"/>
      <c r="J2314">
        <v>12</v>
      </c>
    </row>
    <row r="2315" spans="1:10" ht="15" x14ac:dyDescent="0.25">
      <c r="A2315" t="s">
        <v>332</v>
      </c>
      <c r="B2315" t="s">
        <v>470</v>
      </c>
      <c r="C2315" t="s">
        <v>20</v>
      </c>
      <c r="D2315" t="s">
        <v>163</v>
      </c>
      <c r="E2315"/>
      <c r="F2315">
        <v>1</v>
      </c>
      <c r="G2315"/>
      <c r="H2315">
        <v>1</v>
      </c>
      <c r="I2315">
        <v>1</v>
      </c>
      <c r="J2315">
        <v>13</v>
      </c>
    </row>
    <row r="2316" spans="1:10" ht="15" x14ac:dyDescent="0.25">
      <c r="A2316" t="s">
        <v>332</v>
      </c>
      <c r="B2316" t="s">
        <v>471</v>
      </c>
      <c r="C2316" t="s">
        <v>20</v>
      </c>
      <c r="D2316" t="s">
        <v>163</v>
      </c>
      <c r="E2316"/>
      <c r="F2316">
        <v>2</v>
      </c>
      <c r="G2316">
        <v>6</v>
      </c>
      <c r="H2316">
        <v>8</v>
      </c>
      <c r="I2316">
        <v>8</v>
      </c>
      <c r="J2316">
        <v>14</v>
      </c>
    </row>
    <row r="2317" spans="1:10" ht="15" x14ac:dyDescent="0.25">
      <c r="A2317" t="s">
        <v>332</v>
      </c>
      <c r="B2317" t="s">
        <v>472</v>
      </c>
      <c r="C2317" t="s">
        <v>20</v>
      </c>
      <c r="D2317" t="s">
        <v>163</v>
      </c>
      <c r="E2317"/>
      <c r="F2317"/>
      <c r="G2317"/>
      <c r="H2317"/>
      <c r="I2317"/>
      <c r="J2317">
        <v>15</v>
      </c>
    </row>
    <row r="2318" spans="1:10" ht="15" x14ac:dyDescent="0.25">
      <c r="A2318" t="s">
        <v>332</v>
      </c>
      <c r="B2318" t="s">
        <v>473</v>
      </c>
      <c r="C2318" t="s">
        <v>20</v>
      </c>
      <c r="D2318" t="s">
        <v>163</v>
      </c>
      <c r="E2318"/>
      <c r="F2318">
        <v>43</v>
      </c>
      <c r="G2318">
        <v>5</v>
      </c>
      <c r="H2318">
        <v>48</v>
      </c>
      <c r="I2318">
        <v>61</v>
      </c>
      <c r="J2318">
        <v>16</v>
      </c>
    </row>
    <row r="2319" spans="1:10" ht="15" x14ac:dyDescent="0.25">
      <c r="A2319" t="s">
        <v>332</v>
      </c>
      <c r="B2319" t="s">
        <v>474</v>
      </c>
      <c r="C2319" t="s">
        <v>20</v>
      </c>
      <c r="D2319" t="s">
        <v>163</v>
      </c>
      <c r="E2319"/>
      <c r="F2319">
        <v>30</v>
      </c>
      <c r="G2319">
        <v>9</v>
      </c>
      <c r="H2319">
        <v>39</v>
      </c>
      <c r="I2319">
        <v>36</v>
      </c>
      <c r="J2319">
        <v>17</v>
      </c>
    </row>
    <row r="2320" spans="1:10" ht="15" x14ac:dyDescent="0.25">
      <c r="A2320" t="s">
        <v>332</v>
      </c>
      <c r="B2320" t="s">
        <v>475</v>
      </c>
      <c r="C2320" t="s">
        <v>20</v>
      </c>
      <c r="D2320" t="s">
        <v>163</v>
      </c>
      <c r="E2320"/>
      <c r="F2320">
        <v>2</v>
      </c>
      <c r="G2320"/>
      <c r="H2320">
        <v>2</v>
      </c>
      <c r="I2320">
        <v>2</v>
      </c>
      <c r="J2320">
        <v>18</v>
      </c>
    </row>
    <row r="2321" spans="1:10" ht="15" x14ac:dyDescent="0.25">
      <c r="A2321" t="s">
        <v>332</v>
      </c>
      <c r="B2321" t="s">
        <v>476</v>
      </c>
      <c r="C2321" t="s">
        <v>20</v>
      </c>
      <c r="D2321" t="s">
        <v>163</v>
      </c>
      <c r="E2321"/>
      <c r="F2321">
        <v>1</v>
      </c>
      <c r="G2321">
        <v>1</v>
      </c>
      <c r="H2321">
        <v>2</v>
      </c>
      <c r="I2321">
        <v>1</v>
      </c>
      <c r="J2321">
        <v>19</v>
      </c>
    </row>
    <row r="2322" spans="1:10" ht="15" x14ac:dyDescent="0.25">
      <c r="A2322" t="s">
        <v>332</v>
      </c>
      <c r="B2322" t="s">
        <v>477</v>
      </c>
      <c r="C2322" t="s">
        <v>20</v>
      </c>
      <c r="D2322" t="s">
        <v>163</v>
      </c>
      <c r="E2322"/>
      <c r="F2322">
        <v>3</v>
      </c>
      <c r="G2322"/>
      <c r="H2322">
        <v>3</v>
      </c>
      <c r="I2322">
        <v>3</v>
      </c>
      <c r="J2322">
        <v>20</v>
      </c>
    </row>
    <row r="2323" spans="1:10" ht="15" x14ac:dyDescent="0.25">
      <c r="A2323" t="s">
        <v>332</v>
      </c>
      <c r="B2323" t="s">
        <v>478</v>
      </c>
      <c r="C2323" t="s">
        <v>20</v>
      </c>
      <c r="D2323" t="s">
        <v>163</v>
      </c>
      <c r="E2323"/>
      <c r="F2323">
        <v>4</v>
      </c>
      <c r="G2323"/>
      <c r="H2323">
        <v>4</v>
      </c>
      <c r="I2323">
        <v>14</v>
      </c>
      <c r="J2323">
        <v>21</v>
      </c>
    </row>
    <row r="2324" spans="1:10" ht="15" x14ac:dyDescent="0.25">
      <c r="A2324" t="s">
        <v>332</v>
      </c>
      <c r="B2324" t="s">
        <v>479</v>
      </c>
      <c r="C2324" t="s">
        <v>20</v>
      </c>
      <c r="D2324" t="s">
        <v>163</v>
      </c>
      <c r="E2324"/>
      <c r="F2324">
        <v>1</v>
      </c>
      <c r="G2324"/>
      <c r="H2324">
        <v>1</v>
      </c>
      <c r="I2324">
        <v>5</v>
      </c>
      <c r="J2324">
        <v>22</v>
      </c>
    </row>
    <row r="2325" spans="1:10" ht="15" x14ac:dyDescent="0.25">
      <c r="A2325" t="s">
        <v>332</v>
      </c>
      <c r="B2325" t="s">
        <v>480</v>
      </c>
      <c r="C2325" t="s">
        <v>20</v>
      </c>
      <c r="D2325" t="s">
        <v>163</v>
      </c>
      <c r="E2325"/>
      <c r="F2325"/>
      <c r="G2325"/>
      <c r="H2325"/>
      <c r="I2325"/>
      <c r="J2325">
        <v>23</v>
      </c>
    </row>
    <row r="2326" spans="1:10" ht="15" x14ac:dyDescent="0.25">
      <c r="A2326" t="s">
        <v>332</v>
      </c>
      <c r="B2326" t="s">
        <v>481</v>
      </c>
      <c r="C2326" t="s">
        <v>20</v>
      </c>
      <c r="D2326" t="s">
        <v>163</v>
      </c>
      <c r="E2326"/>
      <c r="F2326">
        <v>41</v>
      </c>
      <c r="G2326">
        <v>5</v>
      </c>
      <c r="H2326">
        <v>46</v>
      </c>
      <c r="I2326">
        <v>55</v>
      </c>
      <c r="J2326">
        <v>24</v>
      </c>
    </row>
    <row r="2327" spans="1:10" ht="15" x14ac:dyDescent="0.25">
      <c r="A2327" t="s">
        <v>332</v>
      </c>
      <c r="B2327" t="s">
        <v>482</v>
      </c>
      <c r="C2327" t="s">
        <v>20</v>
      </c>
      <c r="D2327" t="s">
        <v>163</v>
      </c>
      <c r="E2327"/>
      <c r="F2327">
        <v>24</v>
      </c>
      <c r="G2327"/>
      <c r="H2327">
        <v>24</v>
      </c>
      <c r="I2327">
        <v>21</v>
      </c>
      <c r="J2327">
        <v>25</v>
      </c>
    </row>
    <row r="2328" spans="1:10" ht="15" x14ac:dyDescent="0.25">
      <c r="A2328" t="s">
        <v>332</v>
      </c>
      <c r="B2328" t="s">
        <v>483</v>
      </c>
      <c r="C2328" t="s">
        <v>20</v>
      </c>
      <c r="D2328" t="s">
        <v>163</v>
      </c>
      <c r="E2328"/>
      <c r="F2328"/>
      <c r="G2328">
        <v>1</v>
      </c>
      <c r="H2328">
        <v>1</v>
      </c>
      <c r="I2328"/>
      <c r="J2328">
        <v>26</v>
      </c>
    </row>
    <row r="2329" spans="1:10" ht="15" x14ac:dyDescent="0.25">
      <c r="A2329" t="s">
        <v>332</v>
      </c>
      <c r="B2329" t="s">
        <v>484</v>
      </c>
      <c r="C2329" t="s">
        <v>20</v>
      </c>
      <c r="D2329" t="s">
        <v>163</v>
      </c>
      <c r="E2329"/>
      <c r="F2329"/>
      <c r="G2329"/>
      <c r="H2329"/>
      <c r="I2329"/>
      <c r="J2329">
        <v>27</v>
      </c>
    </row>
    <row r="2330" spans="1:10" ht="15" x14ac:dyDescent="0.25">
      <c r="A2330" t="s">
        <v>332</v>
      </c>
      <c r="B2330" t="s">
        <v>485</v>
      </c>
      <c r="C2330" t="s">
        <v>20</v>
      </c>
      <c r="D2330" t="s">
        <v>163</v>
      </c>
      <c r="E2330"/>
      <c r="F2330"/>
      <c r="G2330"/>
      <c r="H2330"/>
      <c r="I2330"/>
      <c r="J2330">
        <v>28</v>
      </c>
    </row>
    <row r="2331" spans="1:10" ht="15" x14ac:dyDescent="0.25">
      <c r="A2331" t="s">
        <v>332</v>
      </c>
      <c r="B2331" t="s">
        <v>486</v>
      </c>
      <c r="C2331" t="s">
        <v>20</v>
      </c>
      <c r="D2331" t="s">
        <v>163</v>
      </c>
      <c r="E2331"/>
      <c r="F2331">
        <v>2</v>
      </c>
      <c r="G2331"/>
      <c r="H2331">
        <v>2</v>
      </c>
      <c r="I2331">
        <v>2</v>
      </c>
      <c r="J2331">
        <v>29</v>
      </c>
    </row>
    <row r="2332" spans="1:10" ht="15" x14ac:dyDescent="0.25">
      <c r="A2332" t="s">
        <v>332</v>
      </c>
      <c r="B2332" t="s">
        <v>487</v>
      </c>
      <c r="C2332" t="s">
        <v>20</v>
      </c>
      <c r="D2332" t="s">
        <v>163</v>
      </c>
      <c r="E2332"/>
      <c r="F2332"/>
      <c r="G2332"/>
      <c r="H2332"/>
      <c r="I2332"/>
      <c r="J2332">
        <v>30</v>
      </c>
    </row>
    <row r="2333" spans="1:10" ht="15" x14ac:dyDescent="0.25">
      <c r="A2333" t="s">
        <v>332</v>
      </c>
      <c r="B2333" t="s">
        <v>488</v>
      </c>
      <c r="C2333" t="s">
        <v>20</v>
      </c>
      <c r="D2333" t="s">
        <v>163</v>
      </c>
      <c r="E2333"/>
      <c r="F2333"/>
      <c r="G2333"/>
      <c r="H2333"/>
      <c r="I2333"/>
      <c r="J2333">
        <v>31</v>
      </c>
    </row>
    <row r="2334" spans="1:10" ht="15" x14ac:dyDescent="0.25">
      <c r="A2334" t="s">
        <v>332</v>
      </c>
      <c r="B2334" t="s">
        <v>489</v>
      </c>
      <c r="C2334" t="s">
        <v>20</v>
      </c>
      <c r="D2334" t="s">
        <v>163</v>
      </c>
      <c r="E2334"/>
      <c r="F2334"/>
      <c r="G2334">
        <v>1</v>
      </c>
      <c r="H2334">
        <v>1</v>
      </c>
      <c r="I2334">
        <v>1</v>
      </c>
      <c r="J2334">
        <v>32</v>
      </c>
    </row>
    <row r="2335" spans="1:10" ht="15" x14ac:dyDescent="0.25">
      <c r="A2335" t="s">
        <v>332</v>
      </c>
      <c r="B2335" t="s">
        <v>490</v>
      </c>
      <c r="C2335" t="s">
        <v>20</v>
      </c>
      <c r="D2335" t="s">
        <v>163</v>
      </c>
      <c r="E2335"/>
      <c r="F2335"/>
      <c r="G2335"/>
      <c r="H2335"/>
      <c r="I2335">
        <v>1</v>
      </c>
      <c r="J2335">
        <v>33</v>
      </c>
    </row>
    <row r="2336" spans="1:10" ht="15" x14ac:dyDescent="0.25">
      <c r="A2336" t="s">
        <v>332</v>
      </c>
      <c r="B2336" t="s">
        <v>491</v>
      </c>
      <c r="C2336" t="s">
        <v>20</v>
      </c>
      <c r="D2336" t="s">
        <v>163</v>
      </c>
      <c r="E2336"/>
      <c r="F2336">
        <v>0.64300000000000002</v>
      </c>
      <c r="G2336">
        <v>1</v>
      </c>
      <c r="H2336">
        <v>0.66700000000000004</v>
      </c>
      <c r="I2336">
        <v>0.52900000000000003</v>
      </c>
      <c r="J2336">
        <v>34</v>
      </c>
    </row>
    <row r="2337" spans="1:10" ht="15" x14ac:dyDescent="0.25">
      <c r="A2337" t="s">
        <v>332</v>
      </c>
      <c r="B2337" t="s">
        <v>492</v>
      </c>
      <c r="C2337" t="s">
        <v>20</v>
      </c>
      <c r="D2337" t="s">
        <v>163</v>
      </c>
      <c r="E2337"/>
      <c r="F2337">
        <v>0.5</v>
      </c>
      <c r="G2337">
        <v>0.83299999999999996</v>
      </c>
      <c r="H2337">
        <v>0.60699999999999998</v>
      </c>
      <c r="I2337">
        <v>0.77800000000000002</v>
      </c>
      <c r="J2337">
        <v>35</v>
      </c>
    </row>
    <row r="2338" spans="1:10" ht="15" x14ac:dyDescent="0.25">
      <c r="A2338" t="s">
        <v>332</v>
      </c>
      <c r="B2338" t="s">
        <v>178</v>
      </c>
      <c r="C2338" t="s">
        <v>20</v>
      </c>
      <c r="D2338" t="s">
        <v>163</v>
      </c>
      <c r="E2338"/>
      <c r="F2338">
        <v>5668</v>
      </c>
      <c r="G2338">
        <v>7147</v>
      </c>
      <c r="H2338">
        <v>6513</v>
      </c>
      <c r="I2338">
        <v>11143</v>
      </c>
      <c r="J2338">
        <v>36</v>
      </c>
    </row>
    <row r="2339" spans="1:10" ht="15" x14ac:dyDescent="0.25">
      <c r="A2339" t="s">
        <v>332</v>
      </c>
      <c r="B2339" t="s">
        <v>493</v>
      </c>
      <c r="C2339" t="s">
        <v>20</v>
      </c>
      <c r="D2339" t="s">
        <v>163</v>
      </c>
      <c r="E2339"/>
      <c r="F2339"/>
      <c r="G2339"/>
      <c r="H2339"/>
      <c r="I2339"/>
      <c r="J2339">
        <v>39</v>
      </c>
    </row>
    <row r="2340" spans="1:10" ht="15" x14ac:dyDescent="0.25">
      <c r="A2340" t="s">
        <v>332</v>
      </c>
      <c r="B2340" t="s">
        <v>494</v>
      </c>
      <c r="C2340" t="s">
        <v>20</v>
      </c>
      <c r="D2340" t="s">
        <v>163</v>
      </c>
      <c r="E2340"/>
      <c r="F2340"/>
      <c r="G2340"/>
      <c r="H2340"/>
      <c r="I2340"/>
      <c r="J2340">
        <v>40</v>
      </c>
    </row>
    <row r="2341" spans="1:10" ht="15" x14ac:dyDescent="0.25">
      <c r="A2341" t="s">
        <v>332</v>
      </c>
      <c r="B2341" t="s">
        <v>495</v>
      </c>
      <c r="C2341" t="s">
        <v>20</v>
      </c>
      <c r="D2341" t="s">
        <v>163</v>
      </c>
      <c r="E2341"/>
      <c r="F2341"/>
      <c r="G2341"/>
      <c r="H2341"/>
      <c r="I2341"/>
      <c r="J2341">
        <v>41</v>
      </c>
    </row>
    <row r="2342" spans="1:10" ht="15" x14ac:dyDescent="0.25">
      <c r="A2342" t="s">
        <v>333</v>
      </c>
      <c r="B2342" t="s">
        <v>458</v>
      </c>
      <c r="C2342" t="s">
        <v>20</v>
      </c>
      <c r="D2342" t="s">
        <v>164</v>
      </c>
      <c r="E2342">
        <v>30</v>
      </c>
      <c r="F2342">
        <v>179</v>
      </c>
      <c r="G2342">
        <v>10</v>
      </c>
      <c r="H2342">
        <v>222</v>
      </c>
      <c r="I2342">
        <v>226</v>
      </c>
      <c r="J2342">
        <v>1</v>
      </c>
    </row>
    <row r="2343" spans="1:10" ht="15" x14ac:dyDescent="0.25">
      <c r="A2343" t="s">
        <v>333</v>
      </c>
      <c r="B2343" t="s">
        <v>459</v>
      </c>
      <c r="C2343" t="s">
        <v>20</v>
      </c>
      <c r="D2343" t="s">
        <v>164</v>
      </c>
      <c r="E2343">
        <v>38</v>
      </c>
      <c r="F2343">
        <v>133</v>
      </c>
      <c r="G2343">
        <v>50</v>
      </c>
      <c r="H2343">
        <v>222</v>
      </c>
      <c r="I2343">
        <v>296</v>
      </c>
      <c r="J2343">
        <v>2</v>
      </c>
    </row>
    <row r="2344" spans="1:10" ht="15" x14ac:dyDescent="0.25">
      <c r="A2344" t="s">
        <v>333</v>
      </c>
      <c r="B2344" t="s">
        <v>460</v>
      </c>
      <c r="C2344" t="s">
        <v>20</v>
      </c>
      <c r="D2344" t="s">
        <v>164</v>
      </c>
      <c r="E2344">
        <v>12</v>
      </c>
      <c r="F2344">
        <v>62</v>
      </c>
      <c r="G2344">
        <v>2</v>
      </c>
      <c r="H2344">
        <v>1</v>
      </c>
      <c r="I2344">
        <v>2</v>
      </c>
      <c r="J2344">
        <v>3</v>
      </c>
    </row>
    <row r="2345" spans="1:10" ht="15" x14ac:dyDescent="0.25">
      <c r="A2345" t="s">
        <v>333</v>
      </c>
      <c r="B2345" t="s">
        <v>461</v>
      </c>
      <c r="C2345" t="s">
        <v>20</v>
      </c>
      <c r="D2345" t="s">
        <v>164</v>
      </c>
      <c r="E2345">
        <v>20</v>
      </c>
      <c r="F2345">
        <v>71</v>
      </c>
      <c r="G2345">
        <v>29</v>
      </c>
      <c r="H2345">
        <v>120</v>
      </c>
      <c r="I2345">
        <v>153</v>
      </c>
      <c r="J2345">
        <v>4</v>
      </c>
    </row>
    <row r="2346" spans="1:10" ht="15" x14ac:dyDescent="0.25">
      <c r="A2346" t="s">
        <v>333</v>
      </c>
      <c r="B2346" t="s">
        <v>462</v>
      </c>
      <c r="C2346" t="s">
        <v>20</v>
      </c>
      <c r="D2346" t="s">
        <v>164</v>
      </c>
      <c r="E2346">
        <v>17</v>
      </c>
      <c r="F2346">
        <v>62</v>
      </c>
      <c r="G2346">
        <v>21</v>
      </c>
      <c r="H2346">
        <v>101</v>
      </c>
      <c r="I2346">
        <v>142</v>
      </c>
      <c r="J2346">
        <v>5</v>
      </c>
    </row>
    <row r="2347" spans="1:10" ht="15" x14ac:dyDescent="0.25">
      <c r="A2347" t="s">
        <v>333</v>
      </c>
      <c r="B2347" t="s">
        <v>463</v>
      </c>
      <c r="C2347" t="s">
        <v>20</v>
      </c>
      <c r="D2347" t="s">
        <v>164</v>
      </c>
      <c r="E2347"/>
      <c r="F2347">
        <v>9</v>
      </c>
      <c r="G2347">
        <v>1</v>
      </c>
      <c r="H2347">
        <v>10</v>
      </c>
      <c r="I2347">
        <v>7</v>
      </c>
      <c r="J2347">
        <v>6</v>
      </c>
    </row>
    <row r="2348" spans="1:10" ht="15" x14ac:dyDescent="0.25">
      <c r="A2348" t="s">
        <v>333</v>
      </c>
      <c r="B2348" t="s">
        <v>464</v>
      </c>
      <c r="C2348" t="s">
        <v>20</v>
      </c>
      <c r="D2348" t="s">
        <v>164</v>
      </c>
      <c r="E2348"/>
      <c r="F2348">
        <v>1</v>
      </c>
      <c r="G2348">
        <v>1</v>
      </c>
      <c r="H2348">
        <v>2</v>
      </c>
      <c r="I2348">
        <v>4</v>
      </c>
      <c r="J2348">
        <v>7</v>
      </c>
    </row>
    <row r="2349" spans="1:10" ht="15" x14ac:dyDescent="0.25">
      <c r="A2349" t="s">
        <v>333</v>
      </c>
      <c r="B2349" t="s">
        <v>465</v>
      </c>
      <c r="C2349" t="s">
        <v>20</v>
      </c>
      <c r="D2349" t="s">
        <v>164</v>
      </c>
      <c r="E2349">
        <v>1</v>
      </c>
      <c r="F2349">
        <v>1</v>
      </c>
      <c r="G2349"/>
      <c r="H2349">
        <v>2</v>
      </c>
      <c r="I2349">
        <v>3</v>
      </c>
      <c r="J2349">
        <v>8</v>
      </c>
    </row>
    <row r="2350" spans="1:10" ht="15" x14ac:dyDescent="0.25">
      <c r="A2350" t="s">
        <v>333</v>
      </c>
      <c r="B2350" t="s">
        <v>466</v>
      </c>
      <c r="C2350" t="s">
        <v>20</v>
      </c>
      <c r="D2350" t="s">
        <v>164</v>
      </c>
      <c r="E2350">
        <v>4</v>
      </c>
      <c r="F2350">
        <v>11</v>
      </c>
      <c r="G2350">
        <v>7</v>
      </c>
      <c r="H2350">
        <v>22</v>
      </c>
      <c r="I2350">
        <v>34</v>
      </c>
      <c r="J2350">
        <v>9</v>
      </c>
    </row>
    <row r="2351" spans="1:10" ht="15" x14ac:dyDescent="0.25">
      <c r="A2351" t="s">
        <v>333</v>
      </c>
      <c r="B2351" t="s">
        <v>467</v>
      </c>
      <c r="C2351" t="s">
        <v>20</v>
      </c>
      <c r="D2351" t="s">
        <v>164</v>
      </c>
      <c r="E2351"/>
      <c r="F2351"/>
      <c r="G2351">
        <v>1</v>
      </c>
      <c r="H2351">
        <v>1</v>
      </c>
      <c r="I2351">
        <v>1</v>
      </c>
      <c r="J2351">
        <v>10</v>
      </c>
    </row>
    <row r="2352" spans="1:10" ht="15" x14ac:dyDescent="0.25">
      <c r="A2352" t="s">
        <v>333</v>
      </c>
      <c r="B2352" t="s">
        <v>468</v>
      </c>
      <c r="C2352" t="s">
        <v>20</v>
      </c>
      <c r="D2352" t="s">
        <v>164</v>
      </c>
      <c r="E2352">
        <v>32</v>
      </c>
      <c r="F2352">
        <v>117</v>
      </c>
      <c r="G2352">
        <v>44</v>
      </c>
      <c r="H2352">
        <v>194</v>
      </c>
      <c r="I2352">
        <v>247</v>
      </c>
      <c r="J2352">
        <v>11</v>
      </c>
    </row>
    <row r="2353" spans="1:10" ht="15" x14ac:dyDescent="0.25">
      <c r="A2353" t="s">
        <v>333</v>
      </c>
      <c r="B2353" t="s">
        <v>469</v>
      </c>
      <c r="C2353" t="s">
        <v>20</v>
      </c>
      <c r="D2353" t="s">
        <v>164</v>
      </c>
      <c r="E2353"/>
      <c r="F2353">
        <v>3</v>
      </c>
      <c r="G2353">
        <v>2</v>
      </c>
      <c r="H2353">
        <v>5</v>
      </c>
      <c r="I2353">
        <v>10</v>
      </c>
      <c r="J2353">
        <v>12</v>
      </c>
    </row>
    <row r="2354" spans="1:10" ht="15" x14ac:dyDescent="0.25">
      <c r="A2354" t="s">
        <v>333</v>
      </c>
      <c r="B2354" t="s">
        <v>470</v>
      </c>
      <c r="C2354" t="s">
        <v>20</v>
      </c>
      <c r="D2354" t="s">
        <v>164</v>
      </c>
      <c r="E2354">
        <v>3</v>
      </c>
      <c r="F2354">
        <v>6</v>
      </c>
      <c r="G2354"/>
      <c r="H2354">
        <v>9</v>
      </c>
      <c r="I2354">
        <v>6</v>
      </c>
      <c r="J2354">
        <v>13</v>
      </c>
    </row>
    <row r="2355" spans="1:10" ht="15" x14ac:dyDescent="0.25">
      <c r="A2355" t="s">
        <v>333</v>
      </c>
      <c r="B2355" t="s">
        <v>471</v>
      </c>
      <c r="C2355" t="s">
        <v>20</v>
      </c>
      <c r="D2355" t="s">
        <v>164</v>
      </c>
      <c r="E2355">
        <v>1</v>
      </c>
      <c r="F2355">
        <v>8</v>
      </c>
      <c r="G2355">
        <v>22</v>
      </c>
      <c r="H2355">
        <v>31</v>
      </c>
      <c r="I2355">
        <v>34</v>
      </c>
      <c r="J2355">
        <v>14</v>
      </c>
    </row>
    <row r="2356" spans="1:10" ht="15" x14ac:dyDescent="0.25">
      <c r="A2356" t="s">
        <v>333</v>
      </c>
      <c r="B2356" t="s">
        <v>472</v>
      </c>
      <c r="C2356" t="s">
        <v>20</v>
      </c>
      <c r="D2356" t="s">
        <v>164</v>
      </c>
      <c r="E2356"/>
      <c r="F2356"/>
      <c r="G2356"/>
      <c r="H2356"/>
      <c r="I2356"/>
      <c r="J2356">
        <v>15</v>
      </c>
    </row>
    <row r="2357" spans="1:10" ht="15" x14ac:dyDescent="0.25">
      <c r="A2357" t="s">
        <v>333</v>
      </c>
      <c r="B2357" t="s">
        <v>473</v>
      </c>
      <c r="C2357" t="s">
        <v>20</v>
      </c>
      <c r="D2357" t="s">
        <v>164</v>
      </c>
      <c r="E2357">
        <v>35</v>
      </c>
      <c r="F2357">
        <v>130</v>
      </c>
      <c r="G2357">
        <v>36</v>
      </c>
      <c r="H2357">
        <v>201</v>
      </c>
      <c r="I2357">
        <v>278</v>
      </c>
      <c r="J2357">
        <v>16</v>
      </c>
    </row>
    <row r="2358" spans="1:10" ht="15" x14ac:dyDescent="0.25">
      <c r="A2358" t="s">
        <v>333</v>
      </c>
      <c r="B2358" t="s">
        <v>474</v>
      </c>
      <c r="C2358" t="s">
        <v>20</v>
      </c>
      <c r="D2358" t="s">
        <v>164</v>
      </c>
      <c r="E2358">
        <v>27</v>
      </c>
      <c r="F2358">
        <v>48</v>
      </c>
      <c r="G2358">
        <v>41</v>
      </c>
      <c r="H2358">
        <v>116</v>
      </c>
      <c r="I2358">
        <v>136</v>
      </c>
      <c r="J2358">
        <v>17</v>
      </c>
    </row>
    <row r="2359" spans="1:10" ht="15" x14ac:dyDescent="0.25">
      <c r="A2359" t="s">
        <v>333</v>
      </c>
      <c r="B2359" t="s">
        <v>475</v>
      </c>
      <c r="C2359" t="s">
        <v>20</v>
      </c>
      <c r="D2359" t="s">
        <v>164</v>
      </c>
      <c r="E2359">
        <v>1</v>
      </c>
      <c r="F2359">
        <v>2</v>
      </c>
      <c r="G2359">
        <v>1</v>
      </c>
      <c r="H2359">
        <v>4</v>
      </c>
      <c r="I2359">
        <v>9</v>
      </c>
      <c r="J2359">
        <v>18</v>
      </c>
    </row>
    <row r="2360" spans="1:10" ht="15" x14ac:dyDescent="0.25">
      <c r="A2360" t="s">
        <v>333</v>
      </c>
      <c r="B2360" t="s">
        <v>476</v>
      </c>
      <c r="C2360" t="s">
        <v>20</v>
      </c>
      <c r="D2360" t="s">
        <v>164</v>
      </c>
      <c r="E2360">
        <v>2</v>
      </c>
      <c r="F2360">
        <v>11</v>
      </c>
      <c r="G2360">
        <v>2</v>
      </c>
      <c r="H2360">
        <v>16</v>
      </c>
      <c r="I2360">
        <v>22</v>
      </c>
      <c r="J2360">
        <v>19</v>
      </c>
    </row>
    <row r="2361" spans="1:10" ht="15" x14ac:dyDescent="0.25">
      <c r="A2361" t="s">
        <v>333</v>
      </c>
      <c r="B2361" t="s">
        <v>477</v>
      </c>
      <c r="C2361" t="s">
        <v>20</v>
      </c>
      <c r="D2361" t="s">
        <v>164</v>
      </c>
      <c r="E2361">
        <v>3</v>
      </c>
      <c r="F2361">
        <v>18</v>
      </c>
      <c r="G2361">
        <v>2</v>
      </c>
      <c r="H2361">
        <v>23</v>
      </c>
      <c r="I2361">
        <v>32</v>
      </c>
      <c r="J2361">
        <v>20</v>
      </c>
    </row>
    <row r="2362" spans="1:10" ht="15" x14ac:dyDescent="0.25">
      <c r="A2362" t="s">
        <v>333</v>
      </c>
      <c r="B2362" t="s">
        <v>478</v>
      </c>
      <c r="C2362" t="s">
        <v>20</v>
      </c>
      <c r="D2362" t="s">
        <v>164</v>
      </c>
      <c r="E2362">
        <v>2</v>
      </c>
      <c r="F2362">
        <v>40</v>
      </c>
      <c r="G2362">
        <v>1</v>
      </c>
      <c r="H2362">
        <v>43</v>
      </c>
      <c r="I2362">
        <v>64</v>
      </c>
      <c r="J2362">
        <v>21</v>
      </c>
    </row>
    <row r="2363" spans="1:10" ht="15" x14ac:dyDescent="0.25">
      <c r="A2363" t="s">
        <v>333</v>
      </c>
      <c r="B2363" t="s">
        <v>479</v>
      </c>
      <c r="C2363" t="s">
        <v>20</v>
      </c>
      <c r="D2363" t="s">
        <v>164</v>
      </c>
      <c r="E2363">
        <v>1</v>
      </c>
      <c r="F2363">
        <v>8</v>
      </c>
      <c r="G2363">
        <v>1</v>
      </c>
      <c r="H2363">
        <v>10</v>
      </c>
      <c r="I2363">
        <v>11</v>
      </c>
      <c r="J2363">
        <v>22</v>
      </c>
    </row>
    <row r="2364" spans="1:10" ht="15" x14ac:dyDescent="0.25">
      <c r="A2364" t="s">
        <v>333</v>
      </c>
      <c r="B2364" t="s">
        <v>480</v>
      </c>
      <c r="C2364" t="s">
        <v>20</v>
      </c>
      <c r="D2364" t="s">
        <v>164</v>
      </c>
      <c r="E2364"/>
      <c r="F2364">
        <v>1</v>
      </c>
      <c r="G2364"/>
      <c r="H2364">
        <v>1</v>
      </c>
      <c r="I2364">
        <v>3</v>
      </c>
      <c r="J2364">
        <v>23</v>
      </c>
    </row>
    <row r="2365" spans="1:10" ht="15" x14ac:dyDescent="0.25">
      <c r="A2365" t="s">
        <v>333</v>
      </c>
      <c r="B2365" t="s">
        <v>481</v>
      </c>
      <c r="C2365" t="s">
        <v>20</v>
      </c>
      <c r="D2365" t="s">
        <v>164</v>
      </c>
      <c r="E2365">
        <v>17</v>
      </c>
      <c r="F2365">
        <v>15</v>
      </c>
      <c r="G2365">
        <v>26</v>
      </c>
      <c r="H2365">
        <v>58</v>
      </c>
      <c r="I2365">
        <v>69</v>
      </c>
      <c r="J2365">
        <v>24</v>
      </c>
    </row>
    <row r="2366" spans="1:10" ht="15" x14ac:dyDescent="0.25">
      <c r="A2366" t="s">
        <v>333</v>
      </c>
      <c r="B2366" t="s">
        <v>482</v>
      </c>
      <c r="C2366" t="s">
        <v>20</v>
      </c>
      <c r="D2366" t="s">
        <v>164</v>
      </c>
      <c r="E2366">
        <v>18</v>
      </c>
      <c r="F2366">
        <v>48</v>
      </c>
      <c r="G2366">
        <v>6</v>
      </c>
      <c r="H2366">
        <v>72</v>
      </c>
      <c r="I2366">
        <v>100</v>
      </c>
      <c r="J2366">
        <v>25</v>
      </c>
    </row>
    <row r="2367" spans="1:10" ht="15" x14ac:dyDescent="0.25">
      <c r="A2367" t="s">
        <v>333</v>
      </c>
      <c r="B2367" t="s">
        <v>483</v>
      </c>
      <c r="C2367" t="s">
        <v>20</v>
      </c>
      <c r="D2367" t="s">
        <v>164</v>
      </c>
      <c r="E2367"/>
      <c r="F2367">
        <v>2</v>
      </c>
      <c r="G2367">
        <v>3</v>
      </c>
      <c r="H2367">
        <v>6</v>
      </c>
      <c r="I2367">
        <v>4</v>
      </c>
      <c r="J2367">
        <v>26</v>
      </c>
    </row>
    <row r="2368" spans="1:10" ht="15" x14ac:dyDescent="0.25">
      <c r="A2368" t="s">
        <v>333</v>
      </c>
      <c r="B2368" t="s">
        <v>484</v>
      </c>
      <c r="C2368" t="s">
        <v>20</v>
      </c>
      <c r="D2368" t="s">
        <v>164</v>
      </c>
      <c r="E2368"/>
      <c r="F2368"/>
      <c r="G2368">
        <v>1</v>
      </c>
      <c r="H2368">
        <v>1</v>
      </c>
      <c r="I2368">
        <v>2</v>
      </c>
      <c r="J2368">
        <v>27</v>
      </c>
    </row>
    <row r="2369" spans="1:10" ht="15" x14ac:dyDescent="0.25">
      <c r="A2369" t="s">
        <v>333</v>
      </c>
      <c r="B2369" t="s">
        <v>485</v>
      </c>
      <c r="C2369" t="s">
        <v>20</v>
      </c>
      <c r="D2369" t="s">
        <v>164</v>
      </c>
      <c r="E2369"/>
      <c r="F2369"/>
      <c r="G2369"/>
      <c r="H2369"/>
      <c r="I2369"/>
      <c r="J2369">
        <v>28</v>
      </c>
    </row>
    <row r="2370" spans="1:10" ht="15" x14ac:dyDescent="0.25">
      <c r="A2370" t="s">
        <v>333</v>
      </c>
      <c r="B2370" t="s">
        <v>486</v>
      </c>
      <c r="C2370" t="s">
        <v>20</v>
      </c>
      <c r="D2370" t="s">
        <v>164</v>
      </c>
      <c r="E2370"/>
      <c r="F2370">
        <v>3</v>
      </c>
      <c r="G2370">
        <v>3</v>
      </c>
      <c r="H2370">
        <v>6</v>
      </c>
      <c r="I2370">
        <v>9</v>
      </c>
      <c r="J2370">
        <v>29</v>
      </c>
    </row>
    <row r="2371" spans="1:10" ht="15" x14ac:dyDescent="0.25">
      <c r="A2371" t="s">
        <v>333</v>
      </c>
      <c r="B2371" t="s">
        <v>487</v>
      </c>
      <c r="C2371" t="s">
        <v>20</v>
      </c>
      <c r="D2371" t="s">
        <v>164</v>
      </c>
      <c r="E2371"/>
      <c r="F2371"/>
      <c r="G2371"/>
      <c r="H2371"/>
      <c r="I2371">
        <v>1</v>
      </c>
      <c r="J2371">
        <v>30</v>
      </c>
    </row>
    <row r="2372" spans="1:10" ht="15" x14ac:dyDescent="0.25">
      <c r="A2372" t="s">
        <v>333</v>
      </c>
      <c r="B2372" t="s">
        <v>488</v>
      </c>
      <c r="C2372" t="s">
        <v>20</v>
      </c>
      <c r="D2372" t="s">
        <v>164</v>
      </c>
      <c r="E2372"/>
      <c r="F2372"/>
      <c r="G2372"/>
      <c r="H2372"/>
      <c r="I2372"/>
      <c r="J2372">
        <v>31</v>
      </c>
    </row>
    <row r="2373" spans="1:10" ht="15" x14ac:dyDescent="0.25">
      <c r="A2373" t="s">
        <v>333</v>
      </c>
      <c r="B2373" t="s">
        <v>489</v>
      </c>
      <c r="C2373" t="s">
        <v>20</v>
      </c>
      <c r="D2373" t="s">
        <v>164</v>
      </c>
      <c r="E2373">
        <v>3</v>
      </c>
      <c r="F2373">
        <v>5</v>
      </c>
      <c r="G2373">
        <v>8</v>
      </c>
      <c r="H2373">
        <v>16</v>
      </c>
      <c r="I2373">
        <v>16</v>
      </c>
      <c r="J2373">
        <v>32</v>
      </c>
    </row>
    <row r="2374" spans="1:10" ht="15" x14ac:dyDescent="0.25">
      <c r="A2374" t="s">
        <v>333</v>
      </c>
      <c r="B2374" t="s">
        <v>490</v>
      </c>
      <c r="C2374" t="s">
        <v>20</v>
      </c>
      <c r="D2374" t="s">
        <v>164</v>
      </c>
      <c r="E2374"/>
      <c r="F2374">
        <v>4</v>
      </c>
      <c r="G2374">
        <v>3</v>
      </c>
      <c r="H2374">
        <v>7</v>
      </c>
      <c r="I2374">
        <v>3</v>
      </c>
      <c r="J2374">
        <v>33</v>
      </c>
    </row>
    <row r="2375" spans="1:10" ht="15" x14ac:dyDescent="0.25">
      <c r="A2375" t="s">
        <v>333</v>
      </c>
      <c r="B2375" t="s">
        <v>491</v>
      </c>
      <c r="C2375" t="s">
        <v>20</v>
      </c>
      <c r="D2375" t="s">
        <v>164</v>
      </c>
      <c r="E2375">
        <v>0.72899999999999998</v>
      </c>
      <c r="F2375">
        <v>0.69799999999999995</v>
      </c>
      <c r="G2375">
        <v>0.82399999999999995</v>
      </c>
      <c r="H2375">
        <v>0.72699999999999998</v>
      </c>
      <c r="I2375">
        <v>0.74199999999999999</v>
      </c>
      <c r="J2375">
        <v>34</v>
      </c>
    </row>
    <row r="2376" spans="1:10" ht="15" x14ac:dyDescent="0.25">
      <c r="A2376" t="s">
        <v>333</v>
      </c>
      <c r="B2376" t="s">
        <v>492</v>
      </c>
      <c r="C2376" t="s">
        <v>20</v>
      </c>
      <c r="D2376" t="s">
        <v>164</v>
      </c>
      <c r="E2376">
        <v>0.7</v>
      </c>
      <c r="F2376">
        <v>0.61099999999999999</v>
      </c>
      <c r="G2376">
        <v>0.64700000000000002</v>
      </c>
      <c r="H2376">
        <v>0.68500000000000005</v>
      </c>
      <c r="I2376">
        <v>0.73299999999999998</v>
      </c>
      <c r="J2376">
        <v>35</v>
      </c>
    </row>
    <row r="2377" spans="1:10" ht="15" x14ac:dyDescent="0.25">
      <c r="A2377" t="s">
        <v>333</v>
      </c>
      <c r="B2377" t="s">
        <v>178</v>
      </c>
      <c r="C2377" t="s">
        <v>20</v>
      </c>
      <c r="D2377" t="s">
        <v>164</v>
      </c>
      <c r="E2377">
        <v>6832</v>
      </c>
      <c r="F2377">
        <v>10608</v>
      </c>
      <c r="G2377">
        <v>10017</v>
      </c>
      <c r="H2377">
        <v>8140</v>
      </c>
      <c r="I2377">
        <v>7964</v>
      </c>
      <c r="J2377">
        <v>36</v>
      </c>
    </row>
    <row r="2378" spans="1:10" ht="15" x14ac:dyDescent="0.25">
      <c r="A2378" t="s">
        <v>333</v>
      </c>
      <c r="B2378" t="s">
        <v>493</v>
      </c>
      <c r="C2378" t="s">
        <v>20</v>
      </c>
      <c r="D2378" t="s">
        <v>164</v>
      </c>
      <c r="E2378"/>
      <c r="F2378"/>
      <c r="G2378">
        <v>4</v>
      </c>
      <c r="H2378"/>
      <c r="I2378"/>
      <c r="J2378">
        <v>39</v>
      </c>
    </row>
    <row r="2379" spans="1:10" ht="15" x14ac:dyDescent="0.25">
      <c r="A2379" t="s">
        <v>333</v>
      </c>
      <c r="B2379" t="s">
        <v>494</v>
      </c>
      <c r="C2379" t="s">
        <v>20</v>
      </c>
      <c r="D2379" t="s">
        <v>164</v>
      </c>
      <c r="E2379"/>
      <c r="F2379"/>
      <c r="G2379">
        <v>4</v>
      </c>
      <c r="H2379">
        <v>1</v>
      </c>
      <c r="I2379">
        <v>1</v>
      </c>
      <c r="J2379">
        <v>40</v>
      </c>
    </row>
    <row r="2380" spans="1:10" ht="15" x14ac:dyDescent="0.25">
      <c r="A2380" t="s">
        <v>333</v>
      </c>
      <c r="B2380" t="s">
        <v>495</v>
      </c>
      <c r="C2380" t="s">
        <v>20</v>
      </c>
      <c r="D2380" t="s">
        <v>164</v>
      </c>
      <c r="E2380"/>
      <c r="F2380"/>
      <c r="G2380">
        <v>4</v>
      </c>
      <c r="H2380">
        <v>1</v>
      </c>
      <c r="I2380">
        <v>1</v>
      </c>
      <c r="J2380">
        <v>41</v>
      </c>
    </row>
    <row r="2381" spans="1:10" ht="15" x14ac:dyDescent="0.25">
      <c r="A2381" t="s">
        <v>337</v>
      </c>
      <c r="B2381" t="s">
        <v>458</v>
      </c>
      <c r="C2381" t="s">
        <v>166</v>
      </c>
      <c r="D2381" t="s">
        <v>165</v>
      </c>
      <c r="E2381">
        <v>4</v>
      </c>
      <c r="F2381">
        <v>76</v>
      </c>
      <c r="G2381">
        <v>1</v>
      </c>
      <c r="H2381">
        <v>81</v>
      </c>
      <c r="I2381">
        <v>63</v>
      </c>
      <c r="J2381">
        <v>1</v>
      </c>
    </row>
    <row r="2382" spans="1:10" ht="15" x14ac:dyDescent="0.25">
      <c r="A2382" t="s">
        <v>337</v>
      </c>
      <c r="B2382" t="s">
        <v>459</v>
      </c>
      <c r="C2382" t="s">
        <v>166</v>
      </c>
      <c r="D2382" t="s">
        <v>165</v>
      </c>
      <c r="E2382">
        <v>5</v>
      </c>
      <c r="F2382">
        <v>47</v>
      </c>
      <c r="G2382">
        <v>3</v>
      </c>
      <c r="H2382">
        <v>56</v>
      </c>
      <c r="I2382">
        <v>90</v>
      </c>
      <c r="J2382">
        <v>2</v>
      </c>
    </row>
    <row r="2383" spans="1:10" ht="15" x14ac:dyDescent="0.25">
      <c r="A2383" t="s">
        <v>337</v>
      </c>
      <c r="B2383" t="s">
        <v>460</v>
      </c>
      <c r="C2383" t="s">
        <v>166</v>
      </c>
      <c r="D2383" t="s">
        <v>165</v>
      </c>
      <c r="E2383">
        <v>3</v>
      </c>
      <c r="F2383">
        <v>28</v>
      </c>
      <c r="G2383">
        <v>1</v>
      </c>
      <c r="H2383"/>
      <c r="I2383">
        <v>1</v>
      </c>
      <c r="J2383">
        <v>3</v>
      </c>
    </row>
    <row r="2384" spans="1:10" ht="15" x14ac:dyDescent="0.25">
      <c r="A2384" t="s">
        <v>337</v>
      </c>
      <c r="B2384" t="s">
        <v>461</v>
      </c>
      <c r="C2384" t="s">
        <v>166</v>
      </c>
      <c r="D2384" t="s">
        <v>165</v>
      </c>
      <c r="E2384">
        <v>2</v>
      </c>
      <c r="F2384">
        <v>20</v>
      </c>
      <c r="G2384">
        <v>1</v>
      </c>
      <c r="H2384">
        <v>23</v>
      </c>
      <c r="I2384">
        <v>39</v>
      </c>
      <c r="J2384">
        <v>4</v>
      </c>
    </row>
    <row r="2385" spans="1:10" ht="15" x14ac:dyDescent="0.25">
      <c r="A2385" t="s">
        <v>337</v>
      </c>
      <c r="B2385" t="s">
        <v>462</v>
      </c>
      <c r="C2385" t="s">
        <v>166</v>
      </c>
      <c r="D2385" t="s">
        <v>165</v>
      </c>
      <c r="E2385">
        <v>2</v>
      </c>
      <c r="F2385">
        <v>27</v>
      </c>
      <c r="G2385">
        <v>2</v>
      </c>
      <c r="H2385">
        <v>32</v>
      </c>
      <c r="I2385">
        <v>49</v>
      </c>
      <c r="J2385">
        <v>5</v>
      </c>
    </row>
    <row r="2386" spans="1:10" ht="15" x14ac:dyDescent="0.25">
      <c r="A2386" t="s">
        <v>337</v>
      </c>
      <c r="B2386" t="s">
        <v>463</v>
      </c>
      <c r="C2386" t="s">
        <v>166</v>
      </c>
      <c r="D2386" t="s">
        <v>165</v>
      </c>
      <c r="E2386"/>
      <c r="F2386"/>
      <c r="G2386"/>
      <c r="H2386"/>
      <c r="I2386">
        <v>2</v>
      </c>
      <c r="J2386">
        <v>6</v>
      </c>
    </row>
    <row r="2387" spans="1:10" ht="15" x14ac:dyDescent="0.25">
      <c r="A2387" t="s">
        <v>337</v>
      </c>
      <c r="B2387" t="s">
        <v>464</v>
      </c>
      <c r="C2387" t="s">
        <v>166</v>
      </c>
      <c r="D2387" t="s">
        <v>165</v>
      </c>
      <c r="E2387"/>
      <c r="F2387"/>
      <c r="G2387"/>
      <c r="H2387"/>
      <c r="I2387"/>
      <c r="J2387">
        <v>7</v>
      </c>
    </row>
    <row r="2388" spans="1:10" ht="15" x14ac:dyDescent="0.25">
      <c r="A2388" t="s">
        <v>337</v>
      </c>
      <c r="B2388" t="s">
        <v>465</v>
      </c>
      <c r="C2388" t="s">
        <v>166</v>
      </c>
      <c r="D2388" t="s">
        <v>165</v>
      </c>
      <c r="E2388"/>
      <c r="F2388"/>
      <c r="G2388"/>
      <c r="H2388"/>
      <c r="I2388"/>
      <c r="J2388">
        <v>8</v>
      </c>
    </row>
    <row r="2389" spans="1:10" ht="15" x14ac:dyDescent="0.25">
      <c r="A2389" t="s">
        <v>337</v>
      </c>
      <c r="B2389" t="s">
        <v>466</v>
      </c>
      <c r="C2389" t="s">
        <v>166</v>
      </c>
      <c r="D2389" t="s">
        <v>165</v>
      </c>
      <c r="E2389"/>
      <c r="F2389">
        <v>2</v>
      </c>
      <c r="G2389"/>
      <c r="H2389">
        <v>2</v>
      </c>
      <c r="I2389">
        <v>1</v>
      </c>
      <c r="J2389">
        <v>9</v>
      </c>
    </row>
    <row r="2390" spans="1:10" ht="15" x14ac:dyDescent="0.25">
      <c r="A2390" t="s">
        <v>337</v>
      </c>
      <c r="B2390" t="s">
        <v>467</v>
      </c>
      <c r="C2390" t="s">
        <v>166</v>
      </c>
      <c r="D2390" t="s">
        <v>165</v>
      </c>
      <c r="E2390"/>
      <c r="F2390"/>
      <c r="G2390"/>
      <c r="H2390"/>
      <c r="I2390"/>
      <c r="J2390">
        <v>10</v>
      </c>
    </row>
    <row r="2391" spans="1:10" ht="15" x14ac:dyDescent="0.25">
      <c r="A2391" t="s">
        <v>337</v>
      </c>
      <c r="B2391" t="s">
        <v>468</v>
      </c>
      <c r="C2391" t="s">
        <v>166</v>
      </c>
      <c r="D2391" t="s">
        <v>165</v>
      </c>
      <c r="E2391">
        <v>4</v>
      </c>
      <c r="F2391">
        <v>45</v>
      </c>
      <c r="G2391">
        <v>2</v>
      </c>
      <c r="H2391">
        <v>52</v>
      </c>
      <c r="I2391">
        <v>83</v>
      </c>
      <c r="J2391">
        <v>11</v>
      </c>
    </row>
    <row r="2392" spans="1:10" ht="15" x14ac:dyDescent="0.25">
      <c r="A2392" t="s">
        <v>337</v>
      </c>
      <c r="B2392" t="s">
        <v>469</v>
      </c>
      <c r="C2392" t="s">
        <v>166</v>
      </c>
      <c r="D2392" t="s">
        <v>165</v>
      </c>
      <c r="E2392"/>
      <c r="F2392"/>
      <c r="G2392"/>
      <c r="H2392"/>
      <c r="I2392"/>
      <c r="J2392">
        <v>12</v>
      </c>
    </row>
    <row r="2393" spans="1:10" ht="15" x14ac:dyDescent="0.25">
      <c r="A2393" t="s">
        <v>337</v>
      </c>
      <c r="B2393" t="s">
        <v>470</v>
      </c>
      <c r="C2393" t="s">
        <v>166</v>
      </c>
      <c r="D2393" t="s">
        <v>165</v>
      </c>
      <c r="E2393"/>
      <c r="F2393">
        <v>1</v>
      </c>
      <c r="G2393"/>
      <c r="H2393">
        <v>1</v>
      </c>
      <c r="I2393">
        <v>3</v>
      </c>
      <c r="J2393">
        <v>13</v>
      </c>
    </row>
    <row r="2394" spans="1:10" ht="15" x14ac:dyDescent="0.25">
      <c r="A2394" t="s">
        <v>337</v>
      </c>
      <c r="B2394" t="s">
        <v>471</v>
      </c>
      <c r="C2394" t="s">
        <v>166</v>
      </c>
      <c r="D2394" t="s">
        <v>165</v>
      </c>
      <c r="E2394">
        <v>2</v>
      </c>
      <c r="F2394">
        <v>10</v>
      </c>
      <c r="G2394"/>
      <c r="H2394">
        <v>12</v>
      </c>
      <c r="I2394">
        <v>15</v>
      </c>
      <c r="J2394">
        <v>14</v>
      </c>
    </row>
    <row r="2395" spans="1:10" ht="15" x14ac:dyDescent="0.25">
      <c r="A2395" t="s">
        <v>337</v>
      </c>
      <c r="B2395" t="s">
        <v>472</v>
      </c>
      <c r="C2395" t="s">
        <v>166</v>
      </c>
      <c r="D2395" t="s">
        <v>165</v>
      </c>
      <c r="E2395"/>
      <c r="F2395"/>
      <c r="G2395"/>
      <c r="H2395"/>
      <c r="I2395"/>
      <c r="J2395">
        <v>15</v>
      </c>
    </row>
    <row r="2396" spans="1:10" ht="15" x14ac:dyDescent="0.25">
      <c r="A2396" t="s">
        <v>337</v>
      </c>
      <c r="B2396" t="s">
        <v>473</v>
      </c>
      <c r="C2396" t="s">
        <v>166</v>
      </c>
      <c r="D2396" t="s">
        <v>165</v>
      </c>
      <c r="E2396">
        <v>4</v>
      </c>
      <c r="F2396">
        <v>45</v>
      </c>
      <c r="G2396">
        <v>3</v>
      </c>
      <c r="H2396">
        <v>52</v>
      </c>
      <c r="I2396">
        <v>82</v>
      </c>
      <c r="J2396">
        <v>16</v>
      </c>
    </row>
    <row r="2397" spans="1:10" ht="15" x14ac:dyDescent="0.25">
      <c r="A2397" t="s">
        <v>337</v>
      </c>
      <c r="B2397" t="s">
        <v>474</v>
      </c>
      <c r="C2397" t="s">
        <v>166</v>
      </c>
      <c r="D2397" t="s">
        <v>165</v>
      </c>
      <c r="E2397">
        <v>4</v>
      </c>
      <c r="F2397">
        <v>21</v>
      </c>
      <c r="G2397"/>
      <c r="H2397">
        <v>26</v>
      </c>
      <c r="I2397">
        <v>43</v>
      </c>
      <c r="J2397">
        <v>17</v>
      </c>
    </row>
    <row r="2398" spans="1:10" ht="15" x14ac:dyDescent="0.25">
      <c r="A2398" t="s">
        <v>337</v>
      </c>
      <c r="B2398" t="s">
        <v>475</v>
      </c>
      <c r="C2398" t="s">
        <v>166</v>
      </c>
      <c r="D2398" t="s">
        <v>165</v>
      </c>
      <c r="E2398"/>
      <c r="F2398">
        <v>2</v>
      </c>
      <c r="G2398">
        <v>1</v>
      </c>
      <c r="H2398">
        <v>3</v>
      </c>
      <c r="I2398">
        <v>4</v>
      </c>
      <c r="J2398">
        <v>18</v>
      </c>
    </row>
    <row r="2399" spans="1:10" ht="15" x14ac:dyDescent="0.25">
      <c r="A2399" t="s">
        <v>337</v>
      </c>
      <c r="B2399" t="s">
        <v>476</v>
      </c>
      <c r="C2399" t="s">
        <v>166</v>
      </c>
      <c r="D2399" t="s">
        <v>165</v>
      </c>
      <c r="E2399"/>
      <c r="F2399">
        <v>5</v>
      </c>
      <c r="G2399"/>
      <c r="H2399">
        <v>5</v>
      </c>
      <c r="I2399">
        <v>5</v>
      </c>
      <c r="J2399">
        <v>19</v>
      </c>
    </row>
    <row r="2400" spans="1:10" ht="15" x14ac:dyDescent="0.25">
      <c r="A2400" t="s">
        <v>337</v>
      </c>
      <c r="B2400" t="s">
        <v>477</v>
      </c>
      <c r="C2400" t="s">
        <v>166</v>
      </c>
      <c r="D2400" t="s">
        <v>165</v>
      </c>
      <c r="E2400">
        <v>1</v>
      </c>
      <c r="F2400">
        <v>4</v>
      </c>
      <c r="G2400">
        <v>1</v>
      </c>
      <c r="H2400">
        <v>6</v>
      </c>
      <c r="I2400">
        <v>13</v>
      </c>
      <c r="J2400">
        <v>20</v>
      </c>
    </row>
    <row r="2401" spans="1:10" ht="15" x14ac:dyDescent="0.25">
      <c r="A2401" t="s">
        <v>337</v>
      </c>
      <c r="B2401" t="s">
        <v>478</v>
      </c>
      <c r="C2401" t="s">
        <v>166</v>
      </c>
      <c r="D2401" t="s">
        <v>165</v>
      </c>
      <c r="E2401"/>
      <c r="F2401">
        <v>8</v>
      </c>
      <c r="G2401"/>
      <c r="H2401">
        <v>8</v>
      </c>
      <c r="I2401">
        <v>11</v>
      </c>
      <c r="J2401">
        <v>21</v>
      </c>
    </row>
    <row r="2402" spans="1:10" ht="15" x14ac:dyDescent="0.25">
      <c r="A2402" t="s">
        <v>337</v>
      </c>
      <c r="B2402" t="s">
        <v>479</v>
      </c>
      <c r="C2402" t="s">
        <v>166</v>
      </c>
      <c r="D2402" t="s">
        <v>165</v>
      </c>
      <c r="E2402"/>
      <c r="F2402">
        <v>2</v>
      </c>
      <c r="G2402">
        <v>1</v>
      </c>
      <c r="H2402">
        <v>3</v>
      </c>
      <c r="I2402">
        <v>4</v>
      </c>
      <c r="J2402">
        <v>22</v>
      </c>
    </row>
    <row r="2403" spans="1:10" ht="15" x14ac:dyDescent="0.25">
      <c r="A2403" t="s">
        <v>337</v>
      </c>
      <c r="B2403" t="s">
        <v>480</v>
      </c>
      <c r="C2403" t="s">
        <v>166</v>
      </c>
      <c r="D2403" t="s">
        <v>165</v>
      </c>
      <c r="E2403"/>
      <c r="F2403"/>
      <c r="G2403"/>
      <c r="H2403"/>
      <c r="I2403">
        <v>1</v>
      </c>
      <c r="J2403">
        <v>23</v>
      </c>
    </row>
    <row r="2404" spans="1:10" ht="15" x14ac:dyDescent="0.25">
      <c r="A2404" t="s">
        <v>337</v>
      </c>
      <c r="B2404" t="s">
        <v>481</v>
      </c>
      <c r="C2404" t="s">
        <v>166</v>
      </c>
      <c r="D2404" t="s">
        <v>165</v>
      </c>
      <c r="E2404">
        <v>1</v>
      </c>
      <c r="F2404">
        <v>5</v>
      </c>
      <c r="G2404">
        <v>2</v>
      </c>
      <c r="H2404">
        <v>9</v>
      </c>
      <c r="I2404">
        <v>16</v>
      </c>
      <c r="J2404">
        <v>24</v>
      </c>
    </row>
    <row r="2405" spans="1:10" ht="15" x14ac:dyDescent="0.25">
      <c r="A2405" t="s">
        <v>337</v>
      </c>
      <c r="B2405" t="s">
        <v>482</v>
      </c>
      <c r="C2405" t="s">
        <v>166</v>
      </c>
      <c r="D2405" t="s">
        <v>165</v>
      </c>
      <c r="E2405">
        <v>1</v>
      </c>
      <c r="F2405">
        <v>14</v>
      </c>
      <c r="G2405"/>
      <c r="H2405">
        <v>15</v>
      </c>
      <c r="I2405">
        <v>22</v>
      </c>
      <c r="J2405">
        <v>25</v>
      </c>
    </row>
    <row r="2406" spans="1:10" ht="15" x14ac:dyDescent="0.25">
      <c r="A2406" t="s">
        <v>337</v>
      </c>
      <c r="B2406" t="s">
        <v>483</v>
      </c>
      <c r="C2406" t="s">
        <v>166</v>
      </c>
      <c r="D2406" t="s">
        <v>165</v>
      </c>
      <c r="E2406"/>
      <c r="F2406">
        <v>4</v>
      </c>
      <c r="G2406"/>
      <c r="H2406">
        <v>4</v>
      </c>
      <c r="I2406">
        <v>9</v>
      </c>
      <c r="J2406">
        <v>26</v>
      </c>
    </row>
    <row r="2407" spans="1:10" ht="15" x14ac:dyDescent="0.25">
      <c r="A2407" t="s">
        <v>337</v>
      </c>
      <c r="B2407" t="s">
        <v>484</v>
      </c>
      <c r="C2407" t="s">
        <v>166</v>
      </c>
      <c r="D2407" t="s">
        <v>165</v>
      </c>
      <c r="E2407"/>
      <c r="F2407"/>
      <c r="G2407"/>
      <c r="H2407"/>
      <c r="I2407">
        <v>1</v>
      </c>
      <c r="J2407">
        <v>27</v>
      </c>
    </row>
    <row r="2408" spans="1:10" ht="15" x14ac:dyDescent="0.25">
      <c r="A2408" t="s">
        <v>337</v>
      </c>
      <c r="B2408" t="s">
        <v>485</v>
      </c>
      <c r="C2408" t="s">
        <v>166</v>
      </c>
      <c r="D2408" t="s">
        <v>165</v>
      </c>
      <c r="E2408"/>
      <c r="F2408"/>
      <c r="G2408"/>
      <c r="H2408"/>
      <c r="I2408"/>
      <c r="J2408">
        <v>28</v>
      </c>
    </row>
    <row r="2409" spans="1:10" ht="15" x14ac:dyDescent="0.25">
      <c r="A2409" t="s">
        <v>337</v>
      </c>
      <c r="B2409" t="s">
        <v>486</v>
      </c>
      <c r="C2409" t="s">
        <v>166</v>
      </c>
      <c r="D2409" t="s">
        <v>165</v>
      </c>
      <c r="E2409"/>
      <c r="F2409"/>
      <c r="G2409"/>
      <c r="H2409"/>
      <c r="I2409">
        <v>5</v>
      </c>
      <c r="J2409">
        <v>29</v>
      </c>
    </row>
    <row r="2410" spans="1:10" ht="15" x14ac:dyDescent="0.25">
      <c r="A2410" t="s">
        <v>337</v>
      </c>
      <c r="B2410" t="s">
        <v>487</v>
      </c>
      <c r="C2410" t="s">
        <v>166</v>
      </c>
      <c r="D2410" t="s">
        <v>165</v>
      </c>
      <c r="E2410"/>
      <c r="F2410"/>
      <c r="G2410"/>
      <c r="H2410"/>
      <c r="I2410"/>
      <c r="J2410">
        <v>30</v>
      </c>
    </row>
    <row r="2411" spans="1:10" ht="15" x14ac:dyDescent="0.25">
      <c r="A2411" t="s">
        <v>337</v>
      </c>
      <c r="B2411" t="s">
        <v>488</v>
      </c>
      <c r="C2411" t="s">
        <v>166</v>
      </c>
      <c r="D2411" t="s">
        <v>165</v>
      </c>
      <c r="E2411"/>
      <c r="F2411"/>
      <c r="G2411"/>
      <c r="H2411"/>
      <c r="I2411"/>
      <c r="J2411">
        <v>31</v>
      </c>
    </row>
    <row r="2412" spans="1:10" ht="15" x14ac:dyDescent="0.25">
      <c r="A2412" t="s">
        <v>337</v>
      </c>
      <c r="B2412" t="s">
        <v>489</v>
      </c>
      <c r="C2412" t="s">
        <v>166</v>
      </c>
      <c r="D2412" t="s">
        <v>165</v>
      </c>
      <c r="E2412">
        <v>1</v>
      </c>
      <c r="F2412">
        <v>7</v>
      </c>
      <c r="G2412"/>
      <c r="H2412">
        <v>9</v>
      </c>
      <c r="I2412">
        <v>20</v>
      </c>
      <c r="J2412">
        <v>32</v>
      </c>
    </row>
    <row r="2413" spans="1:10" ht="15" x14ac:dyDescent="0.25">
      <c r="A2413" t="s">
        <v>337</v>
      </c>
      <c r="B2413" t="s">
        <v>490</v>
      </c>
      <c r="C2413" t="s">
        <v>166</v>
      </c>
      <c r="D2413" t="s">
        <v>165</v>
      </c>
      <c r="E2413">
        <v>1</v>
      </c>
      <c r="F2413">
        <v>1</v>
      </c>
      <c r="G2413"/>
      <c r="H2413">
        <v>2</v>
      </c>
      <c r="I2413">
        <v>3</v>
      </c>
      <c r="J2413">
        <v>33</v>
      </c>
    </row>
    <row r="2414" spans="1:10" ht="15" x14ac:dyDescent="0.25">
      <c r="A2414" t="s">
        <v>337</v>
      </c>
      <c r="B2414" t="s">
        <v>491</v>
      </c>
      <c r="C2414" t="s">
        <v>166</v>
      </c>
      <c r="D2414" t="s">
        <v>165</v>
      </c>
      <c r="E2414">
        <v>1</v>
      </c>
      <c r="F2414">
        <v>0.66700000000000004</v>
      </c>
      <c r="G2414">
        <v>1</v>
      </c>
      <c r="H2414">
        <v>0.75</v>
      </c>
      <c r="I2414">
        <v>0.77300000000000002</v>
      </c>
      <c r="J2414">
        <v>34</v>
      </c>
    </row>
    <row r="2415" spans="1:10" ht="15" x14ac:dyDescent="0.25">
      <c r="A2415" t="s">
        <v>337</v>
      </c>
      <c r="B2415" t="s">
        <v>492</v>
      </c>
      <c r="C2415" t="s">
        <v>166</v>
      </c>
      <c r="D2415" t="s">
        <v>165</v>
      </c>
      <c r="E2415"/>
      <c r="F2415">
        <v>0.73699999999999999</v>
      </c>
      <c r="G2415">
        <v>1</v>
      </c>
      <c r="H2415">
        <v>0.76200000000000001</v>
      </c>
      <c r="I2415">
        <v>0.61899999999999999</v>
      </c>
      <c r="J2415">
        <v>35</v>
      </c>
    </row>
    <row r="2416" spans="1:10" ht="15" x14ac:dyDescent="0.25">
      <c r="A2416" t="s">
        <v>337</v>
      </c>
      <c r="B2416" t="s">
        <v>178</v>
      </c>
      <c r="C2416" t="s">
        <v>166</v>
      </c>
      <c r="D2416" t="s">
        <v>165</v>
      </c>
      <c r="E2416">
        <v>11678</v>
      </c>
      <c r="F2416">
        <v>6927</v>
      </c>
      <c r="G2416">
        <v>9263</v>
      </c>
      <c r="H2416">
        <v>8040</v>
      </c>
      <c r="I2416">
        <v>10148</v>
      </c>
      <c r="J2416">
        <v>36</v>
      </c>
    </row>
    <row r="2417" spans="1:10" ht="15" x14ac:dyDescent="0.25">
      <c r="A2417" t="s">
        <v>337</v>
      </c>
      <c r="B2417" t="s">
        <v>493</v>
      </c>
      <c r="C2417" t="s">
        <v>166</v>
      </c>
      <c r="D2417" t="s">
        <v>165</v>
      </c>
      <c r="E2417"/>
      <c r="F2417"/>
      <c r="G2417"/>
      <c r="H2417"/>
      <c r="I2417"/>
      <c r="J2417">
        <v>39</v>
      </c>
    </row>
    <row r="2418" spans="1:10" ht="15" x14ac:dyDescent="0.25">
      <c r="A2418" t="s">
        <v>337</v>
      </c>
      <c r="B2418" t="s">
        <v>494</v>
      </c>
      <c r="C2418" t="s">
        <v>166</v>
      </c>
      <c r="D2418" t="s">
        <v>165</v>
      </c>
      <c r="E2418"/>
      <c r="F2418"/>
      <c r="G2418"/>
      <c r="H2418"/>
      <c r="I2418"/>
      <c r="J2418">
        <v>40</v>
      </c>
    </row>
    <row r="2419" spans="1:10" ht="15" x14ac:dyDescent="0.25">
      <c r="A2419" t="s">
        <v>337</v>
      </c>
      <c r="B2419" t="s">
        <v>495</v>
      </c>
      <c r="C2419" t="s">
        <v>166</v>
      </c>
      <c r="D2419" t="s">
        <v>165</v>
      </c>
      <c r="E2419"/>
      <c r="F2419"/>
      <c r="G2419"/>
      <c r="H2419"/>
      <c r="I2419"/>
      <c r="J2419">
        <v>41</v>
      </c>
    </row>
    <row r="2420" spans="1:10" ht="15" x14ac:dyDescent="0.25">
      <c r="A2420" t="s">
        <v>335</v>
      </c>
      <c r="B2420" t="s">
        <v>458</v>
      </c>
      <c r="C2420" t="s">
        <v>166</v>
      </c>
      <c r="D2420" t="s">
        <v>167</v>
      </c>
      <c r="E2420">
        <v>38</v>
      </c>
      <c r="F2420">
        <v>166</v>
      </c>
      <c r="G2420">
        <v>4</v>
      </c>
      <c r="H2420">
        <v>208</v>
      </c>
      <c r="I2420">
        <v>125</v>
      </c>
      <c r="J2420">
        <v>1</v>
      </c>
    </row>
    <row r="2421" spans="1:10" ht="15" x14ac:dyDescent="0.25">
      <c r="A2421" t="s">
        <v>335</v>
      </c>
      <c r="B2421" t="s">
        <v>459</v>
      </c>
      <c r="C2421" t="s">
        <v>166</v>
      </c>
      <c r="D2421" t="s">
        <v>167</v>
      </c>
      <c r="E2421">
        <v>51</v>
      </c>
      <c r="F2421">
        <v>229</v>
      </c>
      <c r="G2421">
        <v>3</v>
      </c>
      <c r="H2421">
        <v>283</v>
      </c>
      <c r="I2421">
        <v>306</v>
      </c>
      <c r="J2421">
        <v>2</v>
      </c>
    </row>
    <row r="2422" spans="1:10" ht="15" x14ac:dyDescent="0.25">
      <c r="A2422" t="s">
        <v>335</v>
      </c>
      <c r="B2422" t="s">
        <v>460</v>
      </c>
      <c r="C2422" t="s">
        <v>166</v>
      </c>
      <c r="D2422" t="s">
        <v>167</v>
      </c>
      <c r="E2422">
        <v>27</v>
      </c>
      <c r="F2422">
        <v>87</v>
      </c>
      <c r="G2422"/>
      <c r="H2422">
        <v>1</v>
      </c>
      <c r="I2422">
        <v>2</v>
      </c>
      <c r="J2422">
        <v>3</v>
      </c>
    </row>
    <row r="2423" spans="1:10" ht="15" x14ac:dyDescent="0.25">
      <c r="A2423" t="s">
        <v>335</v>
      </c>
      <c r="B2423" t="s">
        <v>461</v>
      </c>
      <c r="C2423" t="s">
        <v>166</v>
      </c>
      <c r="D2423" t="s">
        <v>167</v>
      </c>
      <c r="E2423">
        <v>32</v>
      </c>
      <c r="F2423">
        <v>122</v>
      </c>
      <c r="G2423">
        <v>1</v>
      </c>
      <c r="H2423">
        <v>155</v>
      </c>
      <c r="I2423">
        <v>161</v>
      </c>
      <c r="J2423">
        <v>4</v>
      </c>
    </row>
    <row r="2424" spans="1:10" ht="15" x14ac:dyDescent="0.25">
      <c r="A2424" t="s">
        <v>335</v>
      </c>
      <c r="B2424" t="s">
        <v>462</v>
      </c>
      <c r="C2424" t="s">
        <v>166</v>
      </c>
      <c r="D2424" t="s">
        <v>167</v>
      </c>
      <c r="E2424">
        <v>19</v>
      </c>
      <c r="F2424">
        <v>107</v>
      </c>
      <c r="G2424">
        <v>2</v>
      </c>
      <c r="H2424">
        <v>128</v>
      </c>
      <c r="I2424">
        <v>144</v>
      </c>
      <c r="J2424">
        <v>5</v>
      </c>
    </row>
    <row r="2425" spans="1:10" ht="15" x14ac:dyDescent="0.25">
      <c r="A2425" t="s">
        <v>335</v>
      </c>
      <c r="B2425" t="s">
        <v>463</v>
      </c>
      <c r="C2425" t="s">
        <v>166</v>
      </c>
      <c r="D2425" t="s">
        <v>167</v>
      </c>
      <c r="E2425">
        <v>1</v>
      </c>
      <c r="F2425">
        <v>11</v>
      </c>
      <c r="G2425"/>
      <c r="H2425">
        <v>12</v>
      </c>
      <c r="I2425">
        <v>8</v>
      </c>
      <c r="J2425">
        <v>6</v>
      </c>
    </row>
    <row r="2426" spans="1:10" ht="15" x14ac:dyDescent="0.25">
      <c r="A2426" t="s">
        <v>335</v>
      </c>
      <c r="B2426" t="s">
        <v>464</v>
      </c>
      <c r="C2426" t="s">
        <v>166</v>
      </c>
      <c r="D2426" t="s">
        <v>167</v>
      </c>
      <c r="E2426"/>
      <c r="F2426">
        <v>1</v>
      </c>
      <c r="G2426"/>
      <c r="H2426">
        <v>1</v>
      </c>
      <c r="I2426">
        <v>1</v>
      </c>
      <c r="J2426">
        <v>7</v>
      </c>
    </row>
    <row r="2427" spans="1:10" ht="15" x14ac:dyDescent="0.25">
      <c r="A2427" t="s">
        <v>335</v>
      </c>
      <c r="B2427" t="s">
        <v>465</v>
      </c>
      <c r="C2427" t="s">
        <v>166</v>
      </c>
      <c r="D2427" t="s">
        <v>167</v>
      </c>
      <c r="E2427"/>
      <c r="F2427">
        <v>6</v>
      </c>
      <c r="G2427"/>
      <c r="H2427">
        <v>6</v>
      </c>
      <c r="I2427">
        <v>6</v>
      </c>
      <c r="J2427">
        <v>8</v>
      </c>
    </row>
    <row r="2428" spans="1:10" ht="15" x14ac:dyDescent="0.25">
      <c r="A2428" t="s">
        <v>335</v>
      </c>
      <c r="B2428" t="s">
        <v>466</v>
      </c>
      <c r="C2428" t="s">
        <v>166</v>
      </c>
      <c r="D2428" t="s">
        <v>167</v>
      </c>
      <c r="E2428">
        <v>1</v>
      </c>
      <c r="F2428">
        <v>10</v>
      </c>
      <c r="G2428">
        <v>1</v>
      </c>
      <c r="H2428">
        <v>12</v>
      </c>
      <c r="I2428">
        <v>7</v>
      </c>
      <c r="J2428">
        <v>9</v>
      </c>
    </row>
    <row r="2429" spans="1:10" ht="15" x14ac:dyDescent="0.25">
      <c r="A2429" t="s">
        <v>335</v>
      </c>
      <c r="B2429" t="s">
        <v>467</v>
      </c>
      <c r="C2429" t="s">
        <v>166</v>
      </c>
      <c r="D2429" t="s">
        <v>167</v>
      </c>
      <c r="E2429"/>
      <c r="F2429"/>
      <c r="G2429"/>
      <c r="H2429"/>
      <c r="I2429"/>
      <c r="J2429">
        <v>10</v>
      </c>
    </row>
    <row r="2430" spans="1:10" ht="15" x14ac:dyDescent="0.25">
      <c r="A2430" t="s">
        <v>335</v>
      </c>
      <c r="B2430" t="s">
        <v>468</v>
      </c>
      <c r="C2430" t="s">
        <v>166</v>
      </c>
      <c r="D2430" t="s">
        <v>167</v>
      </c>
      <c r="E2430">
        <v>46</v>
      </c>
      <c r="F2430">
        <v>200</v>
      </c>
      <c r="G2430">
        <v>3</v>
      </c>
      <c r="H2430">
        <v>249</v>
      </c>
      <c r="I2430">
        <v>279</v>
      </c>
      <c r="J2430">
        <v>11</v>
      </c>
    </row>
    <row r="2431" spans="1:10" ht="15" x14ac:dyDescent="0.25">
      <c r="A2431" t="s">
        <v>335</v>
      </c>
      <c r="B2431" t="s">
        <v>469</v>
      </c>
      <c r="C2431" t="s">
        <v>166</v>
      </c>
      <c r="D2431" t="s">
        <v>167</v>
      </c>
      <c r="E2431"/>
      <c r="F2431">
        <v>5</v>
      </c>
      <c r="G2431">
        <v>1</v>
      </c>
      <c r="H2431">
        <v>6</v>
      </c>
      <c r="I2431">
        <v>3</v>
      </c>
      <c r="J2431">
        <v>12</v>
      </c>
    </row>
    <row r="2432" spans="1:10" ht="15" x14ac:dyDescent="0.25">
      <c r="A2432" t="s">
        <v>335</v>
      </c>
      <c r="B2432" t="s">
        <v>470</v>
      </c>
      <c r="C2432" t="s">
        <v>166</v>
      </c>
      <c r="D2432" t="s">
        <v>167</v>
      </c>
      <c r="E2432">
        <v>2</v>
      </c>
      <c r="F2432">
        <v>16</v>
      </c>
      <c r="G2432"/>
      <c r="H2432">
        <v>18</v>
      </c>
      <c r="I2432">
        <v>16</v>
      </c>
      <c r="J2432">
        <v>13</v>
      </c>
    </row>
    <row r="2433" spans="1:10" ht="15" x14ac:dyDescent="0.25">
      <c r="A2433" t="s">
        <v>335</v>
      </c>
      <c r="B2433" t="s">
        <v>471</v>
      </c>
      <c r="C2433" t="s">
        <v>166</v>
      </c>
      <c r="D2433" t="s">
        <v>167</v>
      </c>
      <c r="E2433">
        <v>7</v>
      </c>
      <c r="F2433">
        <v>30</v>
      </c>
      <c r="G2433">
        <v>2</v>
      </c>
      <c r="H2433">
        <v>39</v>
      </c>
      <c r="I2433">
        <v>37</v>
      </c>
      <c r="J2433">
        <v>14</v>
      </c>
    </row>
    <row r="2434" spans="1:10" ht="15" x14ac:dyDescent="0.25">
      <c r="A2434" t="s">
        <v>335</v>
      </c>
      <c r="B2434" t="s">
        <v>472</v>
      </c>
      <c r="C2434" t="s">
        <v>166</v>
      </c>
      <c r="D2434" t="s">
        <v>167</v>
      </c>
      <c r="E2434"/>
      <c r="F2434"/>
      <c r="G2434"/>
      <c r="H2434"/>
      <c r="I2434"/>
      <c r="J2434">
        <v>15</v>
      </c>
    </row>
    <row r="2435" spans="1:10" ht="15" x14ac:dyDescent="0.25">
      <c r="A2435" t="s">
        <v>335</v>
      </c>
      <c r="B2435" t="s">
        <v>473</v>
      </c>
      <c r="C2435" t="s">
        <v>166</v>
      </c>
      <c r="D2435" t="s">
        <v>167</v>
      </c>
      <c r="E2435">
        <v>45</v>
      </c>
      <c r="F2435">
        <v>216</v>
      </c>
      <c r="G2435">
        <v>3</v>
      </c>
      <c r="H2435">
        <v>264</v>
      </c>
      <c r="I2435">
        <v>294</v>
      </c>
      <c r="J2435">
        <v>16</v>
      </c>
    </row>
    <row r="2436" spans="1:10" ht="15" x14ac:dyDescent="0.25">
      <c r="A2436" t="s">
        <v>335</v>
      </c>
      <c r="B2436" t="s">
        <v>474</v>
      </c>
      <c r="C2436" t="s">
        <v>166</v>
      </c>
      <c r="D2436" t="s">
        <v>167</v>
      </c>
      <c r="E2436">
        <v>25</v>
      </c>
      <c r="F2436">
        <v>62</v>
      </c>
      <c r="G2436">
        <v>1</v>
      </c>
      <c r="H2436">
        <v>88</v>
      </c>
      <c r="I2436">
        <v>94</v>
      </c>
      <c r="J2436">
        <v>17</v>
      </c>
    </row>
    <row r="2437" spans="1:10" ht="15" x14ac:dyDescent="0.25">
      <c r="A2437" t="s">
        <v>335</v>
      </c>
      <c r="B2437" t="s">
        <v>475</v>
      </c>
      <c r="C2437" t="s">
        <v>166</v>
      </c>
      <c r="D2437" t="s">
        <v>167</v>
      </c>
      <c r="E2437">
        <v>4</v>
      </c>
      <c r="F2437">
        <v>14</v>
      </c>
      <c r="G2437"/>
      <c r="H2437">
        <v>18</v>
      </c>
      <c r="I2437">
        <v>17</v>
      </c>
      <c r="J2437">
        <v>18</v>
      </c>
    </row>
    <row r="2438" spans="1:10" ht="15" x14ac:dyDescent="0.25">
      <c r="A2438" t="s">
        <v>335</v>
      </c>
      <c r="B2438" t="s">
        <v>476</v>
      </c>
      <c r="C2438" t="s">
        <v>166</v>
      </c>
      <c r="D2438" t="s">
        <v>167</v>
      </c>
      <c r="E2438">
        <v>7</v>
      </c>
      <c r="F2438">
        <v>6</v>
      </c>
      <c r="G2438"/>
      <c r="H2438">
        <v>13</v>
      </c>
      <c r="I2438">
        <v>11</v>
      </c>
      <c r="J2438">
        <v>19</v>
      </c>
    </row>
    <row r="2439" spans="1:10" ht="15" x14ac:dyDescent="0.25">
      <c r="A2439" t="s">
        <v>335</v>
      </c>
      <c r="B2439" t="s">
        <v>477</v>
      </c>
      <c r="C2439" t="s">
        <v>166</v>
      </c>
      <c r="D2439" t="s">
        <v>167</v>
      </c>
      <c r="E2439">
        <v>6</v>
      </c>
      <c r="F2439">
        <v>30</v>
      </c>
      <c r="G2439"/>
      <c r="H2439">
        <v>36</v>
      </c>
      <c r="I2439">
        <v>37</v>
      </c>
      <c r="J2439">
        <v>20</v>
      </c>
    </row>
    <row r="2440" spans="1:10" ht="15" x14ac:dyDescent="0.25">
      <c r="A2440" t="s">
        <v>335</v>
      </c>
      <c r="B2440" t="s">
        <v>478</v>
      </c>
      <c r="C2440" t="s">
        <v>166</v>
      </c>
      <c r="D2440" t="s">
        <v>167</v>
      </c>
      <c r="E2440">
        <v>7</v>
      </c>
      <c r="F2440">
        <v>71</v>
      </c>
      <c r="G2440">
        <v>1</v>
      </c>
      <c r="H2440">
        <v>79</v>
      </c>
      <c r="I2440">
        <v>90</v>
      </c>
      <c r="J2440">
        <v>21</v>
      </c>
    </row>
    <row r="2441" spans="1:10" ht="15" x14ac:dyDescent="0.25">
      <c r="A2441" t="s">
        <v>335</v>
      </c>
      <c r="B2441" t="s">
        <v>479</v>
      </c>
      <c r="C2441" t="s">
        <v>166</v>
      </c>
      <c r="D2441" t="s">
        <v>167</v>
      </c>
      <c r="E2441"/>
      <c r="F2441">
        <v>34</v>
      </c>
      <c r="G2441"/>
      <c r="H2441">
        <v>34</v>
      </c>
      <c r="I2441">
        <v>38</v>
      </c>
      <c r="J2441">
        <v>22</v>
      </c>
    </row>
    <row r="2442" spans="1:10" ht="15" x14ac:dyDescent="0.25">
      <c r="A2442" t="s">
        <v>335</v>
      </c>
      <c r="B2442" t="s">
        <v>480</v>
      </c>
      <c r="C2442" t="s">
        <v>166</v>
      </c>
      <c r="D2442" t="s">
        <v>167</v>
      </c>
      <c r="E2442"/>
      <c r="F2442"/>
      <c r="G2442"/>
      <c r="H2442"/>
      <c r="I2442">
        <v>3</v>
      </c>
      <c r="J2442">
        <v>23</v>
      </c>
    </row>
    <row r="2443" spans="1:10" ht="15" x14ac:dyDescent="0.25">
      <c r="A2443" t="s">
        <v>335</v>
      </c>
      <c r="B2443" t="s">
        <v>481</v>
      </c>
      <c r="C2443" t="s">
        <v>166</v>
      </c>
      <c r="D2443" t="s">
        <v>167</v>
      </c>
      <c r="E2443">
        <v>10</v>
      </c>
      <c r="F2443">
        <v>27</v>
      </c>
      <c r="G2443">
        <v>1</v>
      </c>
      <c r="H2443">
        <v>38</v>
      </c>
      <c r="I2443">
        <v>33</v>
      </c>
      <c r="J2443">
        <v>24</v>
      </c>
    </row>
    <row r="2444" spans="1:10" ht="15" x14ac:dyDescent="0.25">
      <c r="A2444" t="s">
        <v>335</v>
      </c>
      <c r="B2444" t="s">
        <v>482</v>
      </c>
      <c r="C2444" t="s">
        <v>166</v>
      </c>
      <c r="D2444" t="s">
        <v>167</v>
      </c>
      <c r="E2444">
        <v>18</v>
      </c>
      <c r="F2444">
        <v>87</v>
      </c>
      <c r="G2444">
        <v>1</v>
      </c>
      <c r="H2444">
        <v>106</v>
      </c>
      <c r="I2444">
        <v>132</v>
      </c>
      <c r="J2444">
        <v>25</v>
      </c>
    </row>
    <row r="2445" spans="1:10" ht="15" x14ac:dyDescent="0.25">
      <c r="A2445" t="s">
        <v>335</v>
      </c>
      <c r="B2445" t="s">
        <v>483</v>
      </c>
      <c r="C2445" t="s">
        <v>166</v>
      </c>
      <c r="D2445" t="s">
        <v>167</v>
      </c>
      <c r="E2445">
        <v>3</v>
      </c>
      <c r="F2445">
        <v>9</v>
      </c>
      <c r="G2445"/>
      <c r="H2445">
        <v>12</v>
      </c>
      <c r="I2445">
        <v>12</v>
      </c>
      <c r="J2445">
        <v>26</v>
      </c>
    </row>
    <row r="2446" spans="1:10" ht="15" x14ac:dyDescent="0.25">
      <c r="A2446" t="s">
        <v>335</v>
      </c>
      <c r="B2446" t="s">
        <v>484</v>
      </c>
      <c r="C2446" t="s">
        <v>166</v>
      </c>
      <c r="D2446" t="s">
        <v>167</v>
      </c>
      <c r="E2446">
        <v>2</v>
      </c>
      <c r="F2446">
        <v>2</v>
      </c>
      <c r="G2446"/>
      <c r="H2446">
        <v>4</v>
      </c>
      <c r="I2446">
        <v>5</v>
      </c>
      <c r="J2446">
        <v>27</v>
      </c>
    </row>
    <row r="2447" spans="1:10" ht="15" x14ac:dyDescent="0.25">
      <c r="A2447" t="s">
        <v>335</v>
      </c>
      <c r="B2447" t="s">
        <v>485</v>
      </c>
      <c r="C2447" t="s">
        <v>166</v>
      </c>
      <c r="D2447" t="s">
        <v>167</v>
      </c>
      <c r="E2447"/>
      <c r="F2447"/>
      <c r="G2447"/>
      <c r="H2447"/>
      <c r="I2447"/>
      <c r="J2447">
        <v>28</v>
      </c>
    </row>
    <row r="2448" spans="1:10" ht="15" x14ac:dyDescent="0.25">
      <c r="A2448" t="s">
        <v>335</v>
      </c>
      <c r="B2448" t="s">
        <v>486</v>
      </c>
      <c r="C2448" t="s">
        <v>166</v>
      </c>
      <c r="D2448" t="s">
        <v>167</v>
      </c>
      <c r="E2448">
        <v>1</v>
      </c>
      <c r="F2448">
        <v>7</v>
      </c>
      <c r="G2448"/>
      <c r="H2448">
        <v>8</v>
      </c>
      <c r="I2448">
        <v>9</v>
      </c>
      <c r="J2448">
        <v>29</v>
      </c>
    </row>
    <row r="2449" spans="1:10" ht="15" x14ac:dyDescent="0.25">
      <c r="A2449" t="s">
        <v>335</v>
      </c>
      <c r="B2449" t="s">
        <v>487</v>
      </c>
      <c r="C2449" t="s">
        <v>166</v>
      </c>
      <c r="D2449" t="s">
        <v>167</v>
      </c>
      <c r="E2449"/>
      <c r="F2449"/>
      <c r="G2449"/>
      <c r="H2449"/>
      <c r="I2449">
        <v>1</v>
      </c>
      <c r="J2449">
        <v>30</v>
      </c>
    </row>
    <row r="2450" spans="1:10" ht="15" x14ac:dyDescent="0.25">
      <c r="A2450" t="s">
        <v>335</v>
      </c>
      <c r="B2450" t="s">
        <v>488</v>
      </c>
      <c r="C2450" t="s">
        <v>166</v>
      </c>
      <c r="D2450" t="s">
        <v>167</v>
      </c>
      <c r="E2450"/>
      <c r="F2450"/>
      <c r="G2450"/>
      <c r="H2450"/>
      <c r="I2450"/>
      <c r="J2450">
        <v>31</v>
      </c>
    </row>
    <row r="2451" spans="1:10" ht="15" x14ac:dyDescent="0.25">
      <c r="A2451" t="s">
        <v>335</v>
      </c>
      <c r="B2451" t="s">
        <v>489</v>
      </c>
      <c r="C2451" t="s">
        <v>166</v>
      </c>
      <c r="D2451" t="s">
        <v>167</v>
      </c>
      <c r="E2451">
        <v>3</v>
      </c>
      <c r="F2451">
        <v>24</v>
      </c>
      <c r="G2451">
        <v>2</v>
      </c>
      <c r="H2451">
        <v>29</v>
      </c>
      <c r="I2451">
        <v>24</v>
      </c>
      <c r="J2451">
        <v>32</v>
      </c>
    </row>
    <row r="2452" spans="1:10" ht="15" x14ac:dyDescent="0.25">
      <c r="A2452" t="s">
        <v>335</v>
      </c>
      <c r="B2452" t="s">
        <v>490</v>
      </c>
      <c r="C2452" t="s">
        <v>166</v>
      </c>
      <c r="D2452" t="s">
        <v>167</v>
      </c>
      <c r="E2452">
        <v>4</v>
      </c>
      <c r="F2452">
        <v>16</v>
      </c>
      <c r="G2452"/>
      <c r="H2452">
        <v>20</v>
      </c>
      <c r="I2452">
        <v>11</v>
      </c>
      <c r="J2452">
        <v>33</v>
      </c>
    </row>
    <row r="2453" spans="1:10" ht="15" x14ac:dyDescent="0.25">
      <c r="A2453" t="s">
        <v>335</v>
      </c>
      <c r="B2453" t="s">
        <v>491</v>
      </c>
      <c r="C2453" t="s">
        <v>166</v>
      </c>
      <c r="D2453" t="s">
        <v>167</v>
      </c>
      <c r="E2453">
        <v>0.75</v>
      </c>
      <c r="F2453">
        <v>0.73899999999999999</v>
      </c>
      <c r="G2453">
        <v>0.5</v>
      </c>
      <c r="H2453">
        <v>0.73599999999999999</v>
      </c>
      <c r="I2453">
        <v>0.72299999999999998</v>
      </c>
      <c r="J2453">
        <v>34</v>
      </c>
    </row>
    <row r="2454" spans="1:10" ht="15" x14ac:dyDescent="0.25">
      <c r="A2454" t="s">
        <v>335</v>
      </c>
      <c r="B2454" t="s">
        <v>492</v>
      </c>
      <c r="C2454" t="s">
        <v>166</v>
      </c>
      <c r="D2454" t="s">
        <v>167</v>
      </c>
      <c r="E2454">
        <v>0.76300000000000001</v>
      </c>
      <c r="F2454">
        <v>0.59499999999999997</v>
      </c>
      <c r="G2454">
        <v>1</v>
      </c>
      <c r="H2454">
        <v>0.70099999999999996</v>
      </c>
      <c r="I2454">
        <v>0.71599999999999997</v>
      </c>
      <c r="J2454">
        <v>35</v>
      </c>
    </row>
    <row r="2455" spans="1:10" ht="15" x14ac:dyDescent="0.25">
      <c r="A2455" t="s">
        <v>335</v>
      </c>
      <c r="B2455" t="s">
        <v>178</v>
      </c>
      <c r="C2455" t="s">
        <v>166</v>
      </c>
      <c r="D2455" t="s">
        <v>167</v>
      </c>
      <c r="E2455">
        <v>7027</v>
      </c>
      <c r="F2455">
        <v>7548</v>
      </c>
      <c r="G2455">
        <v>21690</v>
      </c>
      <c r="H2455">
        <v>7395</v>
      </c>
      <c r="I2455">
        <v>6211</v>
      </c>
      <c r="J2455">
        <v>36</v>
      </c>
    </row>
    <row r="2456" spans="1:10" ht="15" x14ac:dyDescent="0.25">
      <c r="A2456" t="s">
        <v>335</v>
      </c>
      <c r="B2456" t="s">
        <v>493</v>
      </c>
      <c r="C2456" t="s">
        <v>166</v>
      </c>
      <c r="D2456" t="s">
        <v>167</v>
      </c>
      <c r="E2456"/>
      <c r="F2456"/>
      <c r="G2456">
        <v>5</v>
      </c>
      <c r="H2456"/>
      <c r="I2456"/>
      <c r="J2456">
        <v>39</v>
      </c>
    </row>
    <row r="2457" spans="1:10" ht="15" x14ac:dyDescent="0.25">
      <c r="A2457" t="s">
        <v>335</v>
      </c>
      <c r="B2457" t="s">
        <v>494</v>
      </c>
      <c r="C2457" t="s">
        <v>166</v>
      </c>
      <c r="D2457" t="s">
        <v>167</v>
      </c>
      <c r="E2457"/>
      <c r="F2457"/>
      <c r="G2457">
        <v>5</v>
      </c>
      <c r="H2457">
        <v>1</v>
      </c>
      <c r="I2457">
        <v>1</v>
      </c>
      <c r="J2457">
        <v>40</v>
      </c>
    </row>
    <row r="2458" spans="1:10" ht="15" x14ac:dyDescent="0.25">
      <c r="A2458" t="s">
        <v>335</v>
      </c>
      <c r="B2458" t="s">
        <v>495</v>
      </c>
      <c r="C2458" t="s">
        <v>166</v>
      </c>
      <c r="D2458" t="s">
        <v>167</v>
      </c>
      <c r="E2458"/>
      <c r="F2458"/>
      <c r="G2458">
        <v>5</v>
      </c>
      <c r="H2458">
        <v>1</v>
      </c>
      <c r="I2458">
        <v>1</v>
      </c>
      <c r="J2458">
        <v>41</v>
      </c>
    </row>
    <row r="2459" spans="1:10" ht="15" x14ac:dyDescent="0.25">
      <c r="A2459" t="s">
        <v>336</v>
      </c>
      <c r="B2459" t="s">
        <v>458</v>
      </c>
      <c r="C2459" t="s">
        <v>166</v>
      </c>
      <c r="D2459" t="s">
        <v>168</v>
      </c>
      <c r="E2459"/>
      <c r="F2459">
        <v>82</v>
      </c>
      <c r="G2459">
        <v>3</v>
      </c>
      <c r="H2459">
        <v>85</v>
      </c>
      <c r="I2459">
        <v>38</v>
      </c>
      <c r="J2459">
        <v>1</v>
      </c>
    </row>
    <row r="2460" spans="1:10" ht="15" x14ac:dyDescent="0.25">
      <c r="A2460" t="s">
        <v>336</v>
      </c>
      <c r="B2460" t="s">
        <v>459</v>
      </c>
      <c r="C2460" t="s">
        <v>166</v>
      </c>
      <c r="D2460" t="s">
        <v>168</v>
      </c>
      <c r="E2460">
        <v>8</v>
      </c>
      <c r="F2460">
        <v>42</v>
      </c>
      <c r="G2460">
        <v>2</v>
      </c>
      <c r="H2460">
        <v>52</v>
      </c>
      <c r="I2460">
        <v>91</v>
      </c>
      <c r="J2460">
        <v>2</v>
      </c>
    </row>
    <row r="2461" spans="1:10" ht="15" x14ac:dyDescent="0.25">
      <c r="A2461" t="s">
        <v>336</v>
      </c>
      <c r="B2461" t="s">
        <v>460</v>
      </c>
      <c r="C2461" t="s">
        <v>166</v>
      </c>
      <c r="D2461" t="s">
        <v>168</v>
      </c>
      <c r="E2461">
        <v>7</v>
      </c>
      <c r="F2461">
        <v>24</v>
      </c>
      <c r="G2461">
        <v>1</v>
      </c>
      <c r="H2461">
        <v>2</v>
      </c>
      <c r="I2461">
        <v>1</v>
      </c>
      <c r="J2461">
        <v>3</v>
      </c>
    </row>
    <row r="2462" spans="1:10" ht="15" x14ac:dyDescent="0.25">
      <c r="A2462" t="s">
        <v>336</v>
      </c>
      <c r="B2462" t="s">
        <v>461</v>
      </c>
      <c r="C2462" t="s">
        <v>166</v>
      </c>
      <c r="D2462" t="s">
        <v>168</v>
      </c>
      <c r="E2462">
        <v>3</v>
      </c>
      <c r="F2462">
        <v>22</v>
      </c>
      <c r="G2462">
        <v>2</v>
      </c>
      <c r="H2462">
        <v>27</v>
      </c>
      <c r="I2462">
        <v>47</v>
      </c>
      <c r="J2462">
        <v>4</v>
      </c>
    </row>
    <row r="2463" spans="1:10" ht="15" x14ac:dyDescent="0.25">
      <c r="A2463" t="s">
        <v>336</v>
      </c>
      <c r="B2463" t="s">
        <v>462</v>
      </c>
      <c r="C2463" t="s">
        <v>166</v>
      </c>
      <c r="D2463" t="s">
        <v>168</v>
      </c>
      <c r="E2463">
        <v>5</v>
      </c>
      <c r="F2463">
        <v>19</v>
      </c>
      <c r="G2463"/>
      <c r="H2463">
        <v>24</v>
      </c>
      <c r="I2463">
        <v>44</v>
      </c>
      <c r="J2463">
        <v>5</v>
      </c>
    </row>
    <row r="2464" spans="1:10" ht="15" x14ac:dyDescent="0.25">
      <c r="A2464" t="s">
        <v>336</v>
      </c>
      <c r="B2464" t="s">
        <v>463</v>
      </c>
      <c r="C2464" t="s">
        <v>166</v>
      </c>
      <c r="D2464" t="s">
        <v>168</v>
      </c>
      <c r="E2464"/>
      <c r="F2464">
        <v>1</v>
      </c>
      <c r="G2464"/>
      <c r="H2464">
        <v>1</v>
      </c>
      <c r="I2464">
        <v>1</v>
      </c>
      <c r="J2464">
        <v>6</v>
      </c>
    </row>
    <row r="2465" spans="1:10" ht="15" x14ac:dyDescent="0.25">
      <c r="A2465" t="s">
        <v>336</v>
      </c>
      <c r="B2465" t="s">
        <v>464</v>
      </c>
      <c r="C2465" t="s">
        <v>166</v>
      </c>
      <c r="D2465" t="s">
        <v>168</v>
      </c>
      <c r="E2465"/>
      <c r="F2465"/>
      <c r="G2465"/>
      <c r="H2465"/>
      <c r="I2465"/>
      <c r="J2465">
        <v>7</v>
      </c>
    </row>
    <row r="2466" spans="1:10" ht="15" x14ac:dyDescent="0.25">
      <c r="A2466" t="s">
        <v>336</v>
      </c>
      <c r="B2466" t="s">
        <v>465</v>
      </c>
      <c r="C2466" t="s">
        <v>166</v>
      </c>
      <c r="D2466" t="s">
        <v>168</v>
      </c>
      <c r="E2466"/>
      <c r="F2466"/>
      <c r="G2466"/>
      <c r="H2466"/>
      <c r="I2466">
        <v>1</v>
      </c>
      <c r="J2466">
        <v>8</v>
      </c>
    </row>
    <row r="2467" spans="1:10" ht="15" x14ac:dyDescent="0.25">
      <c r="A2467" t="s">
        <v>336</v>
      </c>
      <c r="B2467" t="s">
        <v>466</v>
      </c>
      <c r="C2467" t="s">
        <v>166</v>
      </c>
      <c r="D2467" t="s">
        <v>168</v>
      </c>
      <c r="E2467"/>
      <c r="F2467"/>
      <c r="G2467"/>
      <c r="H2467"/>
      <c r="I2467">
        <v>4</v>
      </c>
      <c r="J2467">
        <v>9</v>
      </c>
    </row>
    <row r="2468" spans="1:10" ht="15" x14ac:dyDescent="0.25">
      <c r="A2468" t="s">
        <v>336</v>
      </c>
      <c r="B2468" t="s">
        <v>467</v>
      </c>
      <c r="C2468" t="s">
        <v>166</v>
      </c>
      <c r="D2468" t="s">
        <v>168</v>
      </c>
      <c r="E2468"/>
      <c r="F2468"/>
      <c r="G2468"/>
      <c r="H2468"/>
      <c r="I2468"/>
      <c r="J2468">
        <v>10</v>
      </c>
    </row>
    <row r="2469" spans="1:10" ht="15" x14ac:dyDescent="0.25">
      <c r="A2469" t="s">
        <v>336</v>
      </c>
      <c r="B2469" t="s">
        <v>468</v>
      </c>
      <c r="C2469" t="s">
        <v>166</v>
      </c>
      <c r="D2469" t="s">
        <v>168</v>
      </c>
      <c r="E2469">
        <v>8</v>
      </c>
      <c r="F2469">
        <v>39</v>
      </c>
      <c r="G2469">
        <v>2</v>
      </c>
      <c r="H2469">
        <v>49</v>
      </c>
      <c r="I2469">
        <v>88</v>
      </c>
      <c r="J2469">
        <v>11</v>
      </c>
    </row>
    <row r="2470" spans="1:10" ht="15" x14ac:dyDescent="0.25">
      <c r="A2470" t="s">
        <v>336</v>
      </c>
      <c r="B2470" t="s">
        <v>469</v>
      </c>
      <c r="C2470" t="s">
        <v>166</v>
      </c>
      <c r="D2470" t="s">
        <v>168</v>
      </c>
      <c r="E2470"/>
      <c r="F2470"/>
      <c r="G2470"/>
      <c r="H2470"/>
      <c r="I2470">
        <v>2</v>
      </c>
      <c r="J2470">
        <v>12</v>
      </c>
    </row>
    <row r="2471" spans="1:10" ht="15" x14ac:dyDescent="0.25">
      <c r="A2471" t="s">
        <v>336</v>
      </c>
      <c r="B2471" t="s">
        <v>470</v>
      </c>
      <c r="C2471" t="s">
        <v>166</v>
      </c>
      <c r="D2471" t="s">
        <v>168</v>
      </c>
      <c r="E2471"/>
      <c r="F2471">
        <v>3</v>
      </c>
      <c r="G2471">
        <v>1</v>
      </c>
      <c r="H2471">
        <v>4</v>
      </c>
      <c r="I2471">
        <v>10</v>
      </c>
      <c r="J2471">
        <v>13</v>
      </c>
    </row>
    <row r="2472" spans="1:10" ht="15" x14ac:dyDescent="0.25">
      <c r="A2472" t="s">
        <v>336</v>
      </c>
      <c r="B2472" t="s">
        <v>471</v>
      </c>
      <c r="C2472" t="s">
        <v>166</v>
      </c>
      <c r="D2472" t="s">
        <v>168</v>
      </c>
      <c r="E2472">
        <v>2</v>
      </c>
      <c r="F2472">
        <v>5</v>
      </c>
      <c r="G2472"/>
      <c r="H2472">
        <v>7</v>
      </c>
      <c r="I2472">
        <v>9</v>
      </c>
      <c r="J2472">
        <v>14</v>
      </c>
    </row>
    <row r="2473" spans="1:10" ht="15" x14ac:dyDescent="0.25">
      <c r="A2473" t="s">
        <v>336</v>
      </c>
      <c r="B2473" t="s">
        <v>472</v>
      </c>
      <c r="C2473" t="s">
        <v>166</v>
      </c>
      <c r="D2473" t="s">
        <v>168</v>
      </c>
      <c r="E2473"/>
      <c r="F2473"/>
      <c r="G2473"/>
      <c r="H2473"/>
      <c r="I2473"/>
      <c r="J2473">
        <v>15</v>
      </c>
    </row>
    <row r="2474" spans="1:10" ht="15" x14ac:dyDescent="0.25">
      <c r="A2474" t="s">
        <v>336</v>
      </c>
      <c r="B2474" t="s">
        <v>473</v>
      </c>
      <c r="C2474" t="s">
        <v>166</v>
      </c>
      <c r="D2474" t="s">
        <v>168</v>
      </c>
      <c r="E2474">
        <v>8</v>
      </c>
      <c r="F2474">
        <v>41</v>
      </c>
      <c r="G2474">
        <v>1</v>
      </c>
      <c r="H2474">
        <v>50</v>
      </c>
      <c r="I2474">
        <v>85</v>
      </c>
      <c r="J2474">
        <v>16</v>
      </c>
    </row>
    <row r="2475" spans="1:10" ht="15" x14ac:dyDescent="0.25">
      <c r="A2475" t="s">
        <v>336</v>
      </c>
      <c r="B2475" t="s">
        <v>474</v>
      </c>
      <c r="C2475" t="s">
        <v>166</v>
      </c>
      <c r="D2475" t="s">
        <v>168</v>
      </c>
      <c r="E2475">
        <v>2</v>
      </c>
      <c r="F2475">
        <v>17</v>
      </c>
      <c r="G2475">
        <v>1</v>
      </c>
      <c r="H2475">
        <v>20</v>
      </c>
      <c r="I2475">
        <v>38</v>
      </c>
      <c r="J2475">
        <v>17</v>
      </c>
    </row>
    <row r="2476" spans="1:10" ht="15" x14ac:dyDescent="0.25">
      <c r="A2476" t="s">
        <v>336</v>
      </c>
      <c r="B2476" t="s">
        <v>475</v>
      </c>
      <c r="C2476" t="s">
        <v>166</v>
      </c>
      <c r="D2476" t="s">
        <v>168</v>
      </c>
      <c r="E2476"/>
      <c r="F2476">
        <v>2</v>
      </c>
      <c r="G2476"/>
      <c r="H2476">
        <v>2</v>
      </c>
      <c r="I2476">
        <v>3</v>
      </c>
      <c r="J2476">
        <v>18</v>
      </c>
    </row>
    <row r="2477" spans="1:10" ht="15" x14ac:dyDescent="0.25">
      <c r="A2477" t="s">
        <v>336</v>
      </c>
      <c r="B2477" t="s">
        <v>476</v>
      </c>
      <c r="C2477" t="s">
        <v>166</v>
      </c>
      <c r="D2477" t="s">
        <v>168</v>
      </c>
      <c r="E2477">
        <v>2</v>
      </c>
      <c r="F2477">
        <v>2</v>
      </c>
      <c r="G2477"/>
      <c r="H2477">
        <v>4</v>
      </c>
      <c r="I2477">
        <v>3</v>
      </c>
      <c r="J2477">
        <v>19</v>
      </c>
    </row>
    <row r="2478" spans="1:10" ht="15" x14ac:dyDescent="0.25">
      <c r="A2478" t="s">
        <v>336</v>
      </c>
      <c r="B2478" t="s">
        <v>477</v>
      </c>
      <c r="C2478" t="s">
        <v>166</v>
      </c>
      <c r="D2478" t="s">
        <v>168</v>
      </c>
      <c r="E2478">
        <v>1</v>
      </c>
      <c r="F2478">
        <v>5</v>
      </c>
      <c r="G2478"/>
      <c r="H2478">
        <v>6</v>
      </c>
      <c r="I2478">
        <v>13</v>
      </c>
      <c r="J2478">
        <v>20</v>
      </c>
    </row>
    <row r="2479" spans="1:10" ht="15" x14ac:dyDescent="0.25">
      <c r="A2479" t="s">
        <v>336</v>
      </c>
      <c r="B2479" t="s">
        <v>478</v>
      </c>
      <c r="C2479" t="s">
        <v>166</v>
      </c>
      <c r="D2479" t="s">
        <v>168</v>
      </c>
      <c r="E2479">
        <v>1</v>
      </c>
      <c r="F2479">
        <v>8</v>
      </c>
      <c r="G2479"/>
      <c r="H2479">
        <v>9</v>
      </c>
      <c r="I2479">
        <v>14</v>
      </c>
      <c r="J2479">
        <v>21</v>
      </c>
    </row>
    <row r="2480" spans="1:10" ht="15" x14ac:dyDescent="0.25">
      <c r="A2480" t="s">
        <v>336</v>
      </c>
      <c r="B2480" t="s">
        <v>479</v>
      </c>
      <c r="C2480" t="s">
        <v>166</v>
      </c>
      <c r="D2480" t="s">
        <v>168</v>
      </c>
      <c r="E2480"/>
      <c r="F2480">
        <v>3</v>
      </c>
      <c r="G2480">
        <v>1</v>
      </c>
      <c r="H2480">
        <v>4</v>
      </c>
      <c r="I2480">
        <v>5</v>
      </c>
      <c r="J2480">
        <v>22</v>
      </c>
    </row>
    <row r="2481" spans="1:10" ht="15" x14ac:dyDescent="0.25">
      <c r="A2481" t="s">
        <v>336</v>
      </c>
      <c r="B2481" t="s">
        <v>480</v>
      </c>
      <c r="C2481" t="s">
        <v>166</v>
      </c>
      <c r="D2481" t="s">
        <v>168</v>
      </c>
      <c r="E2481"/>
      <c r="F2481"/>
      <c r="G2481"/>
      <c r="H2481"/>
      <c r="I2481">
        <v>3</v>
      </c>
      <c r="J2481">
        <v>23</v>
      </c>
    </row>
    <row r="2482" spans="1:10" ht="15" x14ac:dyDescent="0.25">
      <c r="A2482" t="s">
        <v>336</v>
      </c>
      <c r="B2482" t="s">
        <v>481</v>
      </c>
      <c r="C2482" t="s">
        <v>166</v>
      </c>
      <c r="D2482" t="s">
        <v>168</v>
      </c>
      <c r="E2482">
        <v>1</v>
      </c>
      <c r="F2482">
        <v>6</v>
      </c>
      <c r="G2482"/>
      <c r="H2482">
        <v>7</v>
      </c>
      <c r="I2482">
        <v>16</v>
      </c>
      <c r="J2482">
        <v>24</v>
      </c>
    </row>
    <row r="2483" spans="1:10" ht="15" x14ac:dyDescent="0.25">
      <c r="A2483" t="s">
        <v>336</v>
      </c>
      <c r="B2483" t="s">
        <v>482</v>
      </c>
      <c r="C2483" t="s">
        <v>166</v>
      </c>
      <c r="D2483" t="s">
        <v>168</v>
      </c>
      <c r="E2483">
        <v>4</v>
      </c>
      <c r="F2483">
        <v>15</v>
      </c>
      <c r="G2483"/>
      <c r="H2483">
        <v>19</v>
      </c>
      <c r="I2483">
        <v>29</v>
      </c>
      <c r="J2483">
        <v>25</v>
      </c>
    </row>
    <row r="2484" spans="1:10" ht="15" x14ac:dyDescent="0.25">
      <c r="A2484" t="s">
        <v>336</v>
      </c>
      <c r="B2484" t="s">
        <v>483</v>
      </c>
      <c r="C2484" t="s">
        <v>166</v>
      </c>
      <c r="D2484" t="s">
        <v>168</v>
      </c>
      <c r="E2484"/>
      <c r="F2484">
        <v>3</v>
      </c>
      <c r="G2484"/>
      <c r="H2484">
        <v>3</v>
      </c>
      <c r="I2484">
        <v>11</v>
      </c>
      <c r="J2484">
        <v>26</v>
      </c>
    </row>
    <row r="2485" spans="1:10" ht="15" x14ac:dyDescent="0.25">
      <c r="A2485" t="s">
        <v>336</v>
      </c>
      <c r="B2485" t="s">
        <v>484</v>
      </c>
      <c r="C2485" t="s">
        <v>166</v>
      </c>
      <c r="D2485" t="s">
        <v>168</v>
      </c>
      <c r="E2485"/>
      <c r="F2485"/>
      <c r="G2485"/>
      <c r="H2485"/>
      <c r="I2485">
        <v>4</v>
      </c>
      <c r="J2485">
        <v>27</v>
      </c>
    </row>
    <row r="2486" spans="1:10" ht="15" x14ac:dyDescent="0.25">
      <c r="A2486" t="s">
        <v>336</v>
      </c>
      <c r="B2486" t="s">
        <v>485</v>
      </c>
      <c r="C2486" t="s">
        <v>166</v>
      </c>
      <c r="D2486" t="s">
        <v>168</v>
      </c>
      <c r="E2486"/>
      <c r="F2486"/>
      <c r="G2486"/>
      <c r="H2486"/>
      <c r="I2486"/>
      <c r="J2486">
        <v>28</v>
      </c>
    </row>
    <row r="2487" spans="1:10" ht="15" x14ac:dyDescent="0.25">
      <c r="A2487" t="s">
        <v>336</v>
      </c>
      <c r="B2487" t="s">
        <v>486</v>
      </c>
      <c r="C2487" t="s">
        <v>166</v>
      </c>
      <c r="D2487" t="s">
        <v>168</v>
      </c>
      <c r="E2487"/>
      <c r="F2487"/>
      <c r="G2487"/>
      <c r="H2487"/>
      <c r="I2487">
        <v>3</v>
      </c>
      <c r="J2487">
        <v>29</v>
      </c>
    </row>
    <row r="2488" spans="1:10" ht="15" x14ac:dyDescent="0.25">
      <c r="A2488" t="s">
        <v>336</v>
      </c>
      <c r="B2488" t="s">
        <v>487</v>
      </c>
      <c r="C2488" t="s">
        <v>166</v>
      </c>
      <c r="D2488" t="s">
        <v>168</v>
      </c>
      <c r="E2488"/>
      <c r="F2488"/>
      <c r="G2488"/>
      <c r="H2488"/>
      <c r="I2488"/>
      <c r="J2488">
        <v>30</v>
      </c>
    </row>
    <row r="2489" spans="1:10" ht="15" x14ac:dyDescent="0.25">
      <c r="A2489" t="s">
        <v>336</v>
      </c>
      <c r="B2489" t="s">
        <v>488</v>
      </c>
      <c r="C2489" t="s">
        <v>166</v>
      </c>
      <c r="D2489" t="s">
        <v>168</v>
      </c>
      <c r="E2489"/>
      <c r="F2489"/>
      <c r="G2489"/>
      <c r="H2489"/>
      <c r="I2489"/>
      <c r="J2489">
        <v>31</v>
      </c>
    </row>
    <row r="2490" spans="1:10" ht="15" x14ac:dyDescent="0.25">
      <c r="A2490" t="s">
        <v>336</v>
      </c>
      <c r="B2490" t="s">
        <v>489</v>
      </c>
      <c r="C2490" t="s">
        <v>166</v>
      </c>
      <c r="D2490" t="s">
        <v>168</v>
      </c>
      <c r="E2490"/>
      <c r="F2490">
        <v>5</v>
      </c>
      <c r="G2490"/>
      <c r="H2490">
        <v>5</v>
      </c>
      <c r="I2490">
        <v>13</v>
      </c>
      <c r="J2490">
        <v>32</v>
      </c>
    </row>
    <row r="2491" spans="1:10" ht="15" x14ac:dyDescent="0.25">
      <c r="A2491" t="s">
        <v>336</v>
      </c>
      <c r="B2491" t="s">
        <v>490</v>
      </c>
      <c r="C2491" t="s">
        <v>166</v>
      </c>
      <c r="D2491" t="s">
        <v>168</v>
      </c>
      <c r="E2491">
        <v>1</v>
      </c>
      <c r="F2491">
        <v>2</v>
      </c>
      <c r="G2491"/>
      <c r="H2491">
        <v>3</v>
      </c>
      <c r="I2491">
        <v>2</v>
      </c>
      <c r="J2491">
        <v>33</v>
      </c>
    </row>
    <row r="2492" spans="1:10" ht="15" x14ac:dyDescent="0.25">
      <c r="A2492" t="s">
        <v>336</v>
      </c>
      <c r="B2492" t="s">
        <v>491</v>
      </c>
      <c r="C2492" t="s">
        <v>166</v>
      </c>
      <c r="D2492" t="s">
        <v>168</v>
      </c>
      <c r="E2492">
        <v>0.7</v>
      </c>
      <c r="F2492">
        <v>0.625</v>
      </c>
      <c r="G2492">
        <v>1</v>
      </c>
      <c r="H2492">
        <v>0.65900000000000003</v>
      </c>
      <c r="I2492">
        <v>0.83299999999999996</v>
      </c>
      <c r="J2492">
        <v>34</v>
      </c>
    </row>
    <row r="2493" spans="1:10" ht="15" x14ac:dyDescent="0.25">
      <c r="A2493" t="s">
        <v>336</v>
      </c>
      <c r="B2493" t="s">
        <v>492</v>
      </c>
      <c r="C2493" t="s">
        <v>166</v>
      </c>
      <c r="D2493" t="s">
        <v>168</v>
      </c>
      <c r="E2493">
        <v>0.66700000000000004</v>
      </c>
      <c r="F2493">
        <v>0.52900000000000003</v>
      </c>
      <c r="G2493"/>
      <c r="H2493">
        <v>0.54200000000000004</v>
      </c>
      <c r="I2493">
        <v>0.71799999999999997</v>
      </c>
      <c r="J2493">
        <v>35</v>
      </c>
    </row>
    <row r="2494" spans="1:10" ht="15" x14ac:dyDescent="0.25">
      <c r="A2494" t="s">
        <v>336</v>
      </c>
      <c r="B2494" t="s">
        <v>178</v>
      </c>
      <c r="C2494" t="s">
        <v>166</v>
      </c>
      <c r="D2494" t="s">
        <v>168</v>
      </c>
      <c r="E2494">
        <v>3350</v>
      </c>
      <c r="F2494">
        <v>5130</v>
      </c>
      <c r="G2494">
        <v>12929</v>
      </c>
      <c r="H2494">
        <v>4882</v>
      </c>
      <c r="I2494">
        <v>5620</v>
      </c>
      <c r="J2494">
        <v>36</v>
      </c>
    </row>
    <row r="2495" spans="1:10" ht="15" x14ac:dyDescent="0.25">
      <c r="A2495" t="s">
        <v>336</v>
      </c>
      <c r="B2495" t="s">
        <v>493</v>
      </c>
      <c r="C2495" t="s">
        <v>166</v>
      </c>
      <c r="D2495" t="s">
        <v>168</v>
      </c>
      <c r="E2495"/>
      <c r="F2495"/>
      <c r="G2495"/>
      <c r="H2495"/>
      <c r="I2495"/>
      <c r="J2495">
        <v>39</v>
      </c>
    </row>
    <row r="2496" spans="1:10" ht="15" x14ac:dyDescent="0.25">
      <c r="A2496" t="s">
        <v>336</v>
      </c>
      <c r="B2496" t="s">
        <v>494</v>
      </c>
      <c r="C2496" t="s">
        <v>166</v>
      </c>
      <c r="D2496" t="s">
        <v>168</v>
      </c>
      <c r="E2496"/>
      <c r="F2496"/>
      <c r="G2496"/>
      <c r="H2496"/>
      <c r="I2496">
        <v>1</v>
      </c>
      <c r="J2496">
        <v>40</v>
      </c>
    </row>
    <row r="2497" spans="1:10" ht="15" x14ac:dyDescent="0.25">
      <c r="A2497" t="s">
        <v>336</v>
      </c>
      <c r="B2497" t="s">
        <v>495</v>
      </c>
      <c r="C2497" t="s">
        <v>166</v>
      </c>
      <c r="D2497" t="s">
        <v>168</v>
      </c>
      <c r="E2497"/>
      <c r="F2497"/>
      <c r="G2497"/>
      <c r="H2497"/>
      <c r="I2497">
        <v>1</v>
      </c>
      <c r="J2497">
        <v>41</v>
      </c>
    </row>
    <row r="2498" spans="1:10" ht="15" x14ac:dyDescent="0.25">
      <c r="A2498" t="s">
        <v>339</v>
      </c>
      <c r="B2498" t="s">
        <v>458</v>
      </c>
      <c r="C2498" t="s">
        <v>22</v>
      </c>
      <c r="D2498" t="s">
        <v>169</v>
      </c>
      <c r="E2498">
        <v>12</v>
      </c>
      <c r="F2498">
        <v>107</v>
      </c>
      <c r="G2498">
        <v>16</v>
      </c>
      <c r="H2498">
        <v>135</v>
      </c>
      <c r="I2498">
        <v>134</v>
      </c>
      <c r="J2498">
        <v>1</v>
      </c>
    </row>
    <row r="2499" spans="1:10" ht="15" x14ac:dyDescent="0.25">
      <c r="A2499" t="s">
        <v>339</v>
      </c>
      <c r="B2499" t="s">
        <v>459</v>
      </c>
      <c r="C2499" t="s">
        <v>22</v>
      </c>
      <c r="D2499" t="s">
        <v>169</v>
      </c>
      <c r="E2499">
        <v>26</v>
      </c>
      <c r="F2499">
        <v>169</v>
      </c>
      <c r="G2499">
        <v>61</v>
      </c>
      <c r="H2499">
        <v>256</v>
      </c>
      <c r="I2499">
        <v>286</v>
      </c>
      <c r="J2499">
        <v>2</v>
      </c>
    </row>
    <row r="2500" spans="1:10" ht="15" x14ac:dyDescent="0.25">
      <c r="A2500" t="s">
        <v>339</v>
      </c>
      <c r="B2500" t="s">
        <v>460</v>
      </c>
      <c r="C2500" t="s">
        <v>22</v>
      </c>
      <c r="D2500" t="s">
        <v>169</v>
      </c>
      <c r="E2500">
        <v>4</v>
      </c>
      <c r="F2500">
        <v>35</v>
      </c>
      <c r="G2500">
        <v>2</v>
      </c>
      <c r="H2500">
        <v>8</v>
      </c>
      <c r="I2500">
        <v>9</v>
      </c>
      <c r="J2500">
        <v>3</v>
      </c>
    </row>
    <row r="2501" spans="1:10" ht="15" x14ac:dyDescent="0.25">
      <c r="A2501" t="s">
        <v>339</v>
      </c>
      <c r="B2501" t="s">
        <v>461</v>
      </c>
      <c r="C2501" t="s">
        <v>22</v>
      </c>
      <c r="D2501" t="s">
        <v>169</v>
      </c>
      <c r="E2501">
        <v>15</v>
      </c>
      <c r="F2501">
        <v>82</v>
      </c>
      <c r="G2501">
        <v>29</v>
      </c>
      <c r="H2501">
        <v>126</v>
      </c>
      <c r="I2501">
        <v>136</v>
      </c>
      <c r="J2501">
        <v>4</v>
      </c>
    </row>
    <row r="2502" spans="1:10" ht="15" x14ac:dyDescent="0.25">
      <c r="A2502" t="s">
        <v>339</v>
      </c>
      <c r="B2502" t="s">
        <v>462</v>
      </c>
      <c r="C2502" t="s">
        <v>22</v>
      </c>
      <c r="D2502" t="s">
        <v>169</v>
      </c>
      <c r="E2502">
        <v>11</v>
      </c>
      <c r="F2502">
        <v>86</v>
      </c>
      <c r="G2502">
        <v>32</v>
      </c>
      <c r="H2502">
        <v>129</v>
      </c>
      <c r="I2502">
        <v>149</v>
      </c>
      <c r="J2502">
        <v>5</v>
      </c>
    </row>
    <row r="2503" spans="1:10" ht="15" x14ac:dyDescent="0.25">
      <c r="A2503" t="s">
        <v>339</v>
      </c>
      <c r="B2503" t="s">
        <v>463</v>
      </c>
      <c r="C2503" t="s">
        <v>22</v>
      </c>
      <c r="D2503" t="s">
        <v>169</v>
      </c>
      <c r="E2503">
        <v>1</v>
      </c>
      <c r="F2503">
        <v>5</v>
      </c>
      <c r="G2503"/>
      <c r="H2503">
        <v>6</v>
      </c>
      <c r="I2503">
        <v>6</v>
      </c>
      <c r="J2503">
        <v>6</v>
      </c>
    </row>
    <row r="2504" spans="1:10" ht="15" x14ac:dyDescent="0.25">
      <c r="A2504" t="s">
        <v>339</v>
      </c>
      <c r="B2504" t="s">
        <v>464</v>
      </c>
      <c r="C2504" t="s">
        <v>22</v>
      </c>
      <c r="D2504" t="s">
        <v>169</v>
      </c>
      <c r="E2504"/>
      <c r="F2504">
        <v>2</v>
      </c>
      <c r="G2504">
        <v>3</v>
      </c>
      <c r="H2504">
        <v>5</v>
      </c>
      <c r="I2504">
        <v>4</v>
      </c>
      <c r="J2504">
        <v>7</v>
      </c>
    </row>
    <row r="2505" spans="1:10" ht="15" x14ac:dyDescent="0.25">
      <c r="A2505" t="s">
        <v>339</v>
      </c>
      <c r="B2505" t="s">
        <v>465</v>
      </c>
      <c r="C2505" t="s">
        <v>22</v>
      </c>
      <c r="D2505" t="s">
        <v>169</v>
      </c>
      <c r="E2505"/>
      <c r="F2505">
        <v>1</v>
      </c>
      <c r="G2505">
        <v>1</v>
      </c>
      <c r="H2505">
        <v>2</v>
      </c>
      <c r="I2505">
        <v>1</v>
      </c>
      <c r="J2505">
        <v>8</v>
      </c>
    </row>
    <row r="2506" spans="1:10" ht="15" x14ac:dyDescent="0.25">
      <c r="A2506" t="s">
        <v>339</v>
      </c>
      <c r="B2506" t="s">
        <v>466</v>
      </c>
      <c r="C2506" t="s">
        <v>22</v>
      </c>
      <c r="D2506" t="s">
        <v>169</v>
      </c>
      <c r="E2506">
        <v>3</v>
      </c>
      <c r="F2506">
        <v>24</v>
      </c>
      <c r="G2506">
        <v>13</v>
      </c>
      <c r="H2506">
        <v>40</v>
      </c>
      <c r="I2506">
        <v>46</v>
      </c>
      <c r="J2506">
        <v>9</v>
      </c>
    </row>
    <row r="2507" spans="1:10" ht="15" x14ac:dyDescent="0.25">
      <c r="A2507" t="s">
        <v>339</v>
      </c>
      <c r="B2507" t="s">
        <v>467</v>
      </c>
      <c r="C2507" t="s">
        <v>22</v>
      </c>
      <c r="D2507" t="s">
        <v>169</v>
      </c>
      <c r="E2507"/>
      <c r="F2507"/>
      <c r="G2507"/>
      <c r="H2507"/>
      <c r="I2507"/>
      <c r="J2507">
        <v>10</v>
      </c>
    </row>
    <row r="2508" spans="1:10" ht="15" x14ac:dyDescent="0.25">
      <c r="A2508" t="s">
        <v>339</v>
      </c>
      <c r="B2508" t="s">
        <v>468</v>
      </c>
      <c r="C2508" t="s">
        <v>22</v>
      </c>
      <c r="D2508" t="s">
        <v>169</v>
      </c>
      <c r="E2508">
        <v>21</v>
      </c>
      <c r="F2508">
        <v>136</v>
      </c>
      <c r="G2508">
        <v>44</v>
      </c>
      <c r="H2508">
        <v>201</v>
      </c>
      <c r="I2508">
        <v>213</v>
      </c>
      <c r="J2508">
        <v>11</v>
      </c>
    </row>
    <row r="2509" spans="1:10" ht="15" x14ac:dyDescent="0.25">
      <c r="A2509" t="s">
        <v>339</v>
      </c>
      <c r="B2509" t="s">
        <v>469</v>
      </c>
      <c r="C2509" t="s">
        <v>22</v>
      </c>
      <c r="D2509" t="s">
        <v>169</v>
      </c>
      <c r="E2509"/>
      <c r="F2509">
        <v>8</v>
      </c>
      <c r="G2509">
        <v>5</v>
      </c>
      <c r="H2509">
        <v>13</v>
      </c>
      <c r="I2509">
        <v>11</v>
      </c>
      <c r="J2509">
        <v>12</v>
      </c>
    </row>
    <row r="2510" spans="1:10" ht="15" x14ac:dyDescent="0.25">
      <c r="A2510" t="s">
        <v>339</v>
      </c>
      <c r="B2510" t="s">
        <v>470</v>
      </c>
      <c r="C2510" t="s">
        <v>22</v>
      </c>
      <c r="D2510" t="s">
        <v>169</v>
      </c>
      <c r="E2510">
        <v>1</v>
      </c>
      <c r="F2510">
        <v>25</v>
      </c>
      <c r="G2510">
        <v>5</v>
      </c>
      <c r="H2510">
        <v>31</v>
      </c>
      <c r="I2510">
        <v>26</v>
      </c>
      <c r="J2510">
        <v>13</v>
      </c>
    </row>
    <row r="2511" spans="1:10" ht="15" x14ac:dyDescent="0.25">
      <c r="A2511" t="s">
        <v>339</v>
      </c>
      <c r="B2511" t="s">
        <v>471</v>
      </c>
      <c r="C2511" t="s">
        <v>22</v>
      </c>
      <c r="D2511" t="s">
        <v>169</v>
      </c>
      <c r="E2511">
        <v>2</v>
      </c>
      <c r="F2511">
        <v>9</v>
      </c>
      <c r="G2511">
        <v>7</v>
      </c>
      <c r="H2511">
        <v>18</v>
      </c>
      <c r="I2511">
        <v>25</v>
      </c>
      <c r="J2511">
        <v>14</v>
      </c>
    </row>
    <row r="2512" spans="1:10" ht="15" x14ac:dyDescent="0.25">
      <c r="A2512" t="s">
        <v>339</v>
      </c>
      <c r="B2512" t="s">
        <v>472</v>
      </c>
      <c r="C2512" t="s">
        <v>22</v>
      </c>
      <c r="D2512" t="s">
        <v>169</v>
      </c>
      <c r="E2512"/>
      <c r="F2512"/>
      <c r="G2512"/>
      <c r="H2512"/>
      <c r="I2512"/>
      <c r="J2512">
        <v>15</v>
      </c>
    </row>
    <row r="2513" spans="1:10" ht="15" x14ac:dyDescent="0.25">
      <c r="A2513" t="s">
        <v>339</v>
      </c>
      <c r="B2513" t="s">
        <v>473</v>
      </c>
      <c r="C2513" t="s">
        <v>22</v>
      </c>
      <c r="D2513" t="s">
        <v>169</v>
      </c>
      <c r="E2513">
        <v>25</v>
      </c>
      <c r="F2513">
        <v>128</v>
      </c>
      <c r="G2513">
        <v>31</v>
      </c>
      <c r="H2513">
        <v>184</v>
      </c>
      <c r="I2513">
        <v>209</v>
      </c>
      <c r="J2513">
        <v>16</v>
      </c>
    </row>
    <row r="2514" spans="1:10" ht="15" x14ac:dyDescent="0.25">
      <c r="A2514" t="s">
        <v>339</v>
      </c>
      <c r="B2514" t="s">
        <v>474</v>
      </c>
      <c r="C2514" t="s">
        <v>22</v>
      </c>
      <c r="D2514" t="s">
        <v>169</v>
      </c>
      <c r="E2514">
        <v>8</v>
      </c>
      <c r="F2514">
        <v>86</v>
      </c>
      <c r="G2514">
        <v>41</v>
      </c>
      <c r="H2514">
        <v>135</v>
      </c>
      <c r="I2514">
        <v>149</v>
      </c>
      <c r="J2514">
        <v>17</v>
      </c>
    </row>
    <row r="2515" spans="1:10" ht="15" x14ac:dyDescent="0.25">
      <c r="A2515" t="s">
        <v>339</v>
      </c>
      <c r="B2515" t="s">
        <v>475</v>
      </c>
      <c r="C2515" t="s">
        <v>22</v>
      </c>
      <c r="D2515" t="s">
        <v>169</v>
      </c>
      <c r="E2515">
        <v>4</v>
      </c>
      <c r="F2515">
        <v>14</v>
      </c>
      <c r="G2515">
        <v>2</v>
      </c>
      <c r="H2515">
        <v>20</v>
      </c>
      <c r="I2515">
        <v>25</v>
      </c>
      <c r="J2515">
        <v>18</v>
      </c>
    </row>
    <row r="2516" spans="1:10" ht="15" x14ac:dyDescent="0.25">
      <c r="A2516" t="s">
        <v>339</v>
      </c>
      <c r="B2516" t="s">
        <v>476</v>
      </c>
      <c r="C2516" t="s">
        <v>22</v>
      </c>
      <c r="D2516" t="s">
        <v>169</v>
      </c>
      <c r="E2516">
        <v>8</v>
      </c>
      <c r="F2516">
        <v>11</v>
      </c>
      <c r="G2516">
        <v>5</v>
      </c>
      <c r="H2516">
        <v>24</v>
      </c>
      <c r="I2516">
        <v>19</v>
      </c>
      <c r="J2516">
        <v>19</v>
      </c>
    </row>
    <row r="2517" spans="1:10" ht="15" x14ac:dyDescent="0.25">
      <c r="A2517" t="s">
        <v>339</v>
      </c>
      <c r="B2517" t="s">
        <v>477</v>
      </c>
      <c r="C2517" t="s">
        <v>22</v>
      </c>
      <c r="D2517" t="s">
        <v>169</v>
      </c>
      <c r="E2517">
        <v>3</v>
      </c>
      <c r="F2517">
        <v>21</v>
      </c>
      <c r="G2517">
        <v>9</v>
      </c>
      <c r="H2517">
        <v>33</v>
      </c>
      <c r="I2517">
        <v>34</v>
      </c>
      <c r="J2517">
        <v>20</v>
      </c>
    </row>
    <row r="2518" spans="1:10" ht="15" x14ac:dyDescent="0.25">
      <c r="A2518" t="s">
        <v>339</v>
      </c>
      <c r="B2518" t="s">
        <v>478</v>
      </c>
      <c r="C2518" t="s">
        <v>22</v>
      </c>
      <c r="D2518" t="s">
        <v>169</v>
      </c>
      <c r="E2518">
        <v>1</v>
      </c>
      <c r="F2518">
        <v>18</v>
      </c>
      <c r="G2518">
        <v>2</v>
      </c>
      <c r="H2518">
        <v>21</v>
      </c>
      <c r="I2518">
        <v>25</v>
      </c>
      <c r="J2518">
        <v>21</v>
      </c>
    </row>
    <row r="2519" spans="1:10" ht="15" x14ac:dyDescent="0.25">
      <c r="A2519" t="s">
        <v>339</v>
      </c>
      <c r="B2519" t="s">
        <v>479</v>
      </c>
      <c r="C2519" t="s">
        <v>22</v>
      </c>
      <c r="D2519" t="s">
        <v>169</v>
      </c>
      <c r="E2519"/>
      <c r="F2519">
        <v>5</v>
      </c>
      <c r="G2519"/>
      <c r="H2519">
        <v>5</v>
      </c>
      <c r="I2519">
        <v>8</v>
      </c>
      <c r="J2519">
        <v>22</v>
      </c>
    </row>
    <row r="2520" spans="1:10" ht="15" x14ac:dyDescent="0.25">
      <c r="A2520" t="s">
        <v>339</v>
      </c>
      <c r="B2520" t="s">
        <v>480</v>
      </c>
      <c r="C2520" t="s">
        <v>22</v>
      </c>
      <c r="D2520" t="s">
        <v>169</v>
      </c>
      <c r="E2520"/>
      <c r="F2520">
        <v>1</v>
      </c>
      <c r="G2520">
        <v>1</v>
      </c>
      <c r="H2520">
        <v>2</v>
      </c>
      <c r="I2520">
        <v>1</v>
      </c>
      <c r="J2520">
        <v>23</v>
      </c>
    </row>
    <row r="2521" spans="1:10" ht="15" x14ac:dyDescent="0.25">
      <c r="A2521" t="s">
        <v>339</v>
      </c>
      <c r="B2521" t="s">
        <v>481</v>
      </c>
      <c r="C2521" t="s">
        <v>22</v>
      </c>
      <c r="D2521" t="s">
        <v>169</v>
      </c>
      <c r="E2521">
        <v>3</v>
      </c>
      <c r="F2521">
        <v>32</v>
      </c>
      <c r="G2521">
        <v>31</v>
      </c>
      <c r="H2521">
        <v>66</v>
      </c>
      <c r="I2521">
        <v>85</v>
      </c>
      <c r="J2521">
        <v>24</v>
      </c>
    </row>
    <row r="2522" spans="1:10" ht="15" x14ac:dyDescent="0.25">
      <c r="A2522" t="s">
        <v>339</v>
      </c>
      <c r="B2522" t="s">
        <v>482</v>
      </c>
      <c r="C2522" t="s">
        <v>22</v>
      </c>
      <c r="D2522" t="s">
        <v>169</v>
      </c>
      <c r="E2522">
        <v>10</v>
      </c>
      <c r="F2522">
        <v>45</v>
      </c>
      <c r="G2522">
        <v>2</v>
      </c>
      <c r="H2522">
        <v>57</v>
      </c>
      <c r="I2522">
        <v>53</v>
      </c>
      <c r="J2522">
        <v>25</v>
      </c>
    </row>
    <row r="2523" spans="1:10" ht="15" x14ac:dyDescent="0.25">
      <c r="A2523" t="s">
        <v>339</v>
      </c>
      <c r="B2523" t="s">
        <v>483</v>
      </c>
      <c r="C2523" t="s">
        <v>22</v>
      </c>
      <c r="D2523" t="s">
        <v>169</v>
      </c>
      <c r="E2523"/>
      <c r="F2523">
        <v>9</v>
      </c>
      <c r="G2523">
        <v>2</v>
      </c>
      <c r="H2523">
        <v>11</v>
      </c>
      <c r="I2523">
        <v>15</v>
      </c>
      <c r="J2523">
        <v>26</v>
      </c>
    </row>
    <row r="2524" spans="1:10" ht="15" x14ac:dyDescent="0.25">
      <c r="A2524" t="s">
        <v>339</v>
      </c>
      <c r="B2524" t="s">
        <v>484</v>
      </c>
      <c r="C2524" t="s">
        <v>22</v>
      </c>
      <c r="D2524" t="s">
        <v>169</v>
      </c>
      <c r="E2524">
        <v>1</v>
      </c>
      <c r="F2524"/>
      <c r="G2524"/>
      <c r="H2524">
        <v>1</v>
      </c>
      <c r="I2524"/>
      <c r="J2524">
        <v>27</v>
      </c>
    </row>
    <row r="2525" spans="1:10" ht="15" x14ac:dyDescent="0.25">
      <c r="A2525" t="s">
        <v>339</v>
      </c>
      <c r="B2525" t="s">
        <v>485</v>
      </c>
      <c r="C2525" t="s">
        <v>22</v>
      </c>
      <c r="D2525" t="s">
        <v>169</v>
      </c>
      <c r="E2525"/>
      <c r="F2525"/>
      <c r="G2525"/>
      <c r="H2525"/>
      <c r="I2525"/>
      <c r="J2525">
        <v>28</v>
      </c>
    </row>
    <row r="2526" spans="1:10" ht="15" x14ac:dyDescent="0.25">
      <c r="A2526" t="s">
        <v>339</v>
      </c>
      <c r="B2526" t="s">
        <v>486</v>
      </c>
      <c r="C2526" t="s">
        <v>22</v>
      </c>
      <c r="D2526" t="s">
        <v>169</v>
      </c>
      <c r="E2526">
        <v>3</v>
      </c>
      <c r="F2526">
        <v>9</v>
      </c>
      <c r="G2526">
        <v>11</v>
      </c>
      <c r="H2526">
        <v>23</v>
      </c>
      <c r="I2526">
        <v>27</v>
      </c>
      <c r="J2526">
        <v>29</v>
      </c>
    </row>
    <row r="2527" spans="1:10" ht="15" x14ac:dyDescent="0.25">
      <c r="A2527" t="s">
        <v>339</v>
      </c>
      <c r="B2527" t="s">
        <v>487</v>
      </c>
      <c r="C2527" t="s">
        <v>22</v>
      </c>
      <c r="D2527" t="s">
        <v>169</v>
      </c>
      <c r="E2527"/>
      <c r="F2527"/>
      <c r="G2527"/>
      <c r="H2527"/>
      <c r="I2527"/>
      <c r="J2527">
        <v>30</v>
      </c>
    </row>
    <row r="2528" spans="1:10" ht="15" x14ac:dyDescent="0.25">
      <c r="A2528" t="s">
        <v>339</v>
      </c>
      <c r="B2528" t="s">
        <v>488</v>
      </c>
      <c r="C2528" t="s">
        <v>22</v>
      </c>
      <c r="D2528" t="s">
        <v>169</v>
      </c>
      <c r="E2528"/>
      <c r="F2528"/>
      <c r="G2528"/>
      <c r="H2528"/>
      <c r="I2528"/>
      <c r="J2528">
        <v>31</v>
      </c>
    </row>
    <row r="2529" spans="1:10" ht="15" x14ac:dyDescent="0.25">
      <c r="A2529" t="s">
        <v>339</v>
      </c>
      <c r="B2529" t="s">
        <v>489</v>
      </c>
      <c r="C2529" t="s">
        <v>22</v>
      </c>
      <c r="D2529" t="s">
        <v>169</v>
      </c>
      <c r="E2529">
        <v>2</v>
      </c>
      <c r="F2529">
        <v>27</v>
      </c>
      <c r="G2529">
        <v>13</v>
      </c>
      <c r="H2529">
        <v>42</v>
      </c>
      <c r="I2529">
        <v>56</v>
      </c>
      <c r="J2529">
        <v>32</v>
      </c>
    </row>
    <row r="2530" spans="1:10" ht="15" x14ac:dyDescent="0.25">
      <c r="A2530" t="s">
        <v>339</v>
      </c>
      <c r="B2530" t="s">
        <v>490</v>
      </c>
      <c r="C2530" t="s">
        <v>22</v>
      </c>
      <c r="D2530" t="s">
        <v>169</v>
      </c>
      <c r="E2530">
        <v>2</v>
      </c>
      <c r="F2530">
        <v>20</v>
      </c>
      <c r="G2530">
        <v>12</v>
      </c>
      <c r="H2530">
        <v>34</v>
      </c>
      <c r="I2530">
        <v>44</v>
      </c>
      <c r="J2530">
        <v>33</v>
      </c>
    </row>
    <row r="2531" spans="1:10" ht="15" x14ac:dyDescent="0.25">
      <c r="A2531" t="s">
        <v>339</v>
      </c>
      <c r="B2531" t="s">
        <v>491</v>
      </c>
      <c r="C2531" t="s">
        <v>22</v>
      </c>
      <c r="D2531" t="s">
        <v>169</v>
      </c>
      <c r="E2531">
        <v>0.61099999999999999</v>
      </c>
      <c r="F2531">
        <v>0.71</v>
      </c>
      <c r="G2531">
        <v>0.77800000000000002</v>
      </c>
      <c r="H2531">
        <v>0.69399999999999995</v>
      </c>
      <c r="I2531">
        <v>0.76500000000000001</v>
      </c>
      <c r="J2531">
        <v>34</v>
      </c>
    </row>
    <row r="2532" spans="1:10" ht="15" x14ac:dyDescent="0.25">
      <c r="A2532" t="s">
        <v>339</v>
      </c>
      <c r="B2532" t="s">
        <v>492</v>
      </c>
      <c r="C2532" t="s">
        <v>22</v>
      </c>
      <c r="D2532" t="s">
        <v>169</v>
      </c>
      <c r="E2532">
        <v>0.63300000000000001</v>
      </c>
      <c r="F2532">
        <v>0.73099999999999998</v>
      </c>
      <c r="G2532">
        <v>0.57099999999999995</v>
      </c>
      <c r="H2532">
        <v>0.69199999999999995</v>
      </c>
      <c r="I2532">
        <v>0.71599999999999997</v>
      </c>
      <c r="J2532">
        <v>35</v>
      </c>
    </row>
    <row r="2533" spans="1:10" ht="15" x14ac:dyDescent="0.25">
      <c r="A2533" t="s">
        <v>339</v>
      </c>
      <c r="B2533" t="s">
        <v>178</v>
      </c>
      <c r="C2533" t="s">
        <v>22</v>
      </c>
      <c r="D2533" t="s">
        <v>169</v>
      </c>
      <c r="E2533">
        <v>9210</v>
      </c>
      <c r="F2533">
        <v>8573</v>
      </c>
      <c r="G2533">
        <v>10186</v>
      </c>
      <c r="H2533">
        <v>8949</v>
      </c>
      <c r="I2533">
        <v>6477</v>
      </c>
      <c r="J2533">
        <v>36</v>
      </c>
    </row>
    <row r="2534" spans="1:10" ht="15" x14ac:dyDescent="0.25">
      <c r="A2534" t="s">
        <v>339</v>
      </c>
      <c r="B2534" t="s">
        <v>493</v>
      </c>
      <c r="C2534" t="s">
        <v>22</v>
      </c>
      <c r="D2534" t="s">
        <v>169</v>
      </c>
      <c r="E2534"/>
      <c r="F2534"/>
      <c r="G2534">
        <v>18</v>
      </c>
      <c r="H2534"/>
      <c r="I2534"/>
      <c r="J2534">
        <v>39</v>
      </c>
    </row>
    <row r="2535" spans="1:10" ht="15" x14ac:dyDescent="0.25">
      <c r="A2535" t="s">
        <v>339</v>
      </c>
      <c r="B2535" t="s">
        <v>494</v>
      </c>
      <c r="C2535" t="s">
        <v>22</v>
      </c>
      <c r="D2535" t="s">
        <v>169</v>
      </c>
      <c r="E2535"/>
      <c r="F2535"/>
      <c r="G2535">
        <v>18</v>
      </c>
      <c r="H2535">
        <v>1</v>
      </c>
      <c r="I2535">
        <v>1</v>
      </c>
      <c r="J2535">
        <v>40</v>
      </c>
    </row>
    <row r="2536" spans="1:10" ht="15" x14ac:dyDescent="0.25">
      <c r="A2536" t="s">
        <v>339</v>
      </c>
      <c r="B2536" t="s">
        <v>495</v>
      </c>
      <c r="C2536" t="s">
        <v>22</v>
      </c>
      <c r="D2536" t="s">
        <v>169</v>
      </c>
      <c r="E2536"/>
      <c r="F2536"/>
      <c r="G2536">
        <v>18</v>
      </c>
      <c r="H2536">
        <v>1</v>
      </c>
      <c r="I2536">
        <v>1</v>
      </c>
      <c r="J2536">
        <v>41</v>
      </c>
    </row>
    <row r="2537" spans="1:10" ht="15" x14ac:dyDescent="0.25">
      <c r="A2537" t="s">
        <v>338</v>
      </c>
      <c r="B2537" t="s">
        <v>458</v>
      </c>
      <c r="C2537" t="s">
        <v>22</v>
      </c>
      <c r="D2537" t="s">
        <v>170</v>
      </c>
      <c r="E2537">
        <v>3</v>
      </c>
      <c r="F2537">
        <v>101</v>
      </c>
      <c r="G2537">
        <v>58</v>
      </c>
      <c r="H2537">
        <v>163</v>
      </c>
      <c r="I2537">
        <v>124</v>
      </c>
      <c r="J2537">
        <v>1</v>
      </c>
    </row>
    <row r="2538" spans="1:10" ht="15" x14ac:dyDescent="0.25">
      <c r="A2538" t="s">
        <v>338</v>
      </c>
      <c r="B2538" t="s">
        <v>459</v>
      </c>
      <c r="C2538" t="s">
        <v>22</v>
      </c>
      <c r="D2538" t="s">
        <v>170</v>
      </c>
      <c r="E2538">
        <v>4</v>
      </c>
      <c r="F2538">
        <v>247</v>
      </c>
      <c r="G2538">
        <v>225</v>
      </c>
      <c r="H2538">
        <v>484</v>
      </c>
      <c r="I2538">
        <v>517</v>
      </c>
      <c r="J2538">
        <v>2</v>
      </c>
    </row>
    <row r="2539" spans="1:10" ht="15" x14ac:dyDescent="0.25">
      <c r="A2539" t="s">
        <v>338</v>
      </c>
      <c r="B2539" t="s">
        <v>460</v>
      </c>
      <c r="C2539" t="s">
        <v>22</v>
      </c>
      <c r="D2539" t="s">
        <v>170</v>
      </c>
      <c r="E2539">
        <v>1</v>
      </c>
      <c r="F2539">
        <v>47</v>
      </c>
      <c r="G2539">
        <v>4</v>
      </c>
      <c r="H2539"/>
      <c r="I2539">
        <v>1</v>
      </c>
      <c r="J2539">
        <v>3</v>
      </c>
    </row>
    <row r="2540" spans="1:10" ht="15" x14ac:dyDescent="0.25">
      <c r="A2540" t="s">
        <v>338</v>
      </c>
      <c r="B2540" t="s">
        <v>461</v>
      </c>
      <c r="C2540" t="s">
        <v>22</v>
      </c>
      <c r="D2540" t="s">
        <v>170</v>
      </c>
      <c r="E2540">
        <v>3</v>
      </c>
      <c r="F2540">
        <v>122</v>
      </c>
      <c r="G2540">
        <v>117</v>
      </c>
      <c r="H2540">
        <v>247</v>
      </c>
      <c r="I2540">
        <v>264</v>
      </c>
      <c r="J2540">
        <v>4</v>
      </c>
    </row>
    <row r="2541" spans="1:10" ht="15" x14ac:dyDescent="0.25">
      <c r="A2541" t="s">
        <v>338</v>
      </c>
      <c r="B2541" t="s">
        <v>462</v>
      </c>
      <c r="C2541" t="s">
        <v>22</v>
      </c>
      <c r="D2541" t="s">
        <v>170</v>
      </c>
      <c r="E2541">
        <v>1</v>
      </c>
      <c r="F2541">
        <v>122</v>
      </c>
      <c r="G2541">
        <v>106</v>
      </c>
      <c r="H2541">
        <v>232</v>
      </c>
      <c r="I2541">
        <v>248</v>
      </c>
      <c r="J2541">
        <v>5</v>
      </c>
    </row>
    <row r="2542" spans="1:10" ht="15" x14ac:dyDescent="0.25">
      <c r="A2542" t="s">
        <v>338</v>
      </c>
      <c r="B2542" t="s">
        <v>463</v>
      </c>
      <c r="C2542" t="s">
        <v>22</v>
      </c>
      <c r="D2542" t="s">
        <v>170</v>
      </c>
      <c r="E2542"/>
      <c r="F2542">
        <v>10</v>
      </c>
      <c r="G2542">
        <v>4</v>
      </c>
      <c r="H2542">
        <v>14</v>
      </c>
      <c r="I2542">
        <v>9</v>
      </c>
      <c r="J2542">
        <v>6</v>
      </c>
    </row>
    <row r="2543" spans="1:10" ht="15" x14ac:dyDescent="0.25">
      <c r="A2543" t="s">
        <v>338</v>
      </c>
      <c r="B2543" t="s">
        <v>464</v>
      </c>
      <c r="C2543" t="s">
        <v>22</v>
      </c>
      <c r="D2543" t="s">
        <v>170</v>
      </c>
      <c r="E2543"/>
      <c r="F2543">
        <v>2</v>
      </c>
      <c r="G2543"/>
      <c r="H2543">
        <v>2</v>
      </c>
      <c r="I2543">
        <v>2</v>
      </c>
      <c r="J2543">
        <v>7</v>
      </c>
    </row>
    <row r="2544" spans="1:10" ht="15" x14ac:dyDescent="0.25">
      <c r="A2544" t="s">
        <v>338</v>
      </c>
      <c r="B2544" t="s">
        <v>465</v>
      </c>
      <c r="C2544" t="s">
        <v>22</v>
      </c>
      <c r="D2544" t="s">
        <v>170</v>
      </c>
      <c r="E2544">
        <v>1</v>
      </c>
      <c r="F2544">
        <v>2</v>
      </c>
      <c r="G2544">
        <v>2</v>
      </c>
      <c r="H2544">
        <v>5</v>
      </c>
      <c r="I2544">
        <v>4</v>
      </c>
      <c r="J2544">
        <v>8</v>
      </c>
    </row>
    <row r="2545" spans="1:10" ht="15" x14ac:dyDescent="0.25">
      <c r="A2545" t="s">
        <v>338</v>
      </c>
      <c r="B2545" t="s">
        <v>466</v>
      </c>
      <c r="C2545" t="s">
        <v>22</v>
      </c>
      <c r="D2545" t="s">
        <v>170</v>
      </c>
      <c r="E2545">
        <v>3</v>
      </c>
      <c r="F2545">
        <v>40</v>
      </c>
      <c r="G2545">
        <v>32</v>
      </c>
      <c r="H2545">
        <v>75</v>
      </c>
      <c r="I2545">
        <v>91</v>
      </c>
      <c r="J2545">
        <v>9</v>
      </c>
    </row>
    <row r="2546" spans="1:10" ht="15" x14ac:dyDescent="0.25">
      <c r="A2546" t="s">
        <v>338</v>
      </c>
      <c r="B2546" t="s">
        <v>467</v>
      </c>
      <c r="C2546" t="s">
        <v>22</v>
      </c>
      <c r="D2546" t="s">
        <v>170</v>
      </c>
      <c r="E2546"/>
      <c r="F2546">
        <v>3</v>
      </c>
      <c r="G2546">
        <v>1</v>
      </c>
      <c r="H2546">
        <v>4</v>
      </c>
      <c r="I2546">
        <v>2</v>
      </c>
      <c r="J2546">
        <v>10</v>
      </c>
    </row>
    <row r="2547" spans="1:10" ht="15" x14ac:dyDescent="0.25">
      <c r="A2547" t="s">
        <v>338</v>
      </c>
      <c r="B2547" t="s">
        <v>468</v>
      </c>
      <c r="C2547" t="s">
        <v>22</v>
      </c>
      <c r="D2547" t="s">
        <v>170</v>
      </c>
      <c r="E2547">
        <v>1</v>
      </c>
      <c r="F2547">
        <v>154</v>
      </c>
      <c r="G2547">
        <v>161</v>
      </c>
      <c r="H2547">
        <v>324</v>
      </c>
      <c r="I2547">
        <v>335</v>
      </c>
      <c r="J2547">
        <v>11</v>
      </c>
    </row>
    <row r="2548" spans="1:10" ht="15" x14ac:dyDescent="0.25">
      <c r="A2548" t="s">
        <v>338</v>
      </c>
      <c r="B2548" t="s">
        <v>469</v>
      </c>
      <c r="C2548" t="s">
        <v>22</v>
      </c>
      <c r="D2548" t="s">
        <v>170</v>
      </c>
      <c r="E2548">
        <v>1</v>
      </c>
      <c r="F2548">
        <v>9</v>
      </c>
      <c r="G2548">
        <v>5</v>
      </c>
      <c r="H2548">
        <v>15</v>
      </c>
      <c r="I2548">
        <v>12</v>
      </c>
      <c r="J2548">
        <v>12</v>
      </c>
    </row>
    <row r="2549" spans="1:10" ht="15" x14ac:dyDescent="0.25">
      <c r="A2549" t="s">
        <v>338</v>
      </c>
      <c r="B2549" t="s">
        <v>470</v>
      </c>
      <c r="C2549" t="s">
        <v>22</v>
      </c>
      <c r="D2549" t="s">
        <v>170</v>
      </c>
      <c r="E2549"/>
      <c r="F2549">
        <v>18</v>
      </c>
      <c r="G2549">
        <v>11</v>
      </c>
      <c r="H2549">
        <v>29</v>
      </c>
      <c r="I2549">
        <v>31</v>
      </c>
      <c r="J2549">
        <v>13</v>
      </c>
    </row>
    <row r="2550" spans="1:10" ht="15" x14ac:dyDescent="0.25">
      <c r="A2550" t="s">
        <v>338</v>
      </c>
      <c r="B2550" t="s">
        <v>471</v>
      </c>
      <c r="C2550" t="s">
        <v>22</v>
      </c>
      <c r="D2550" t="s">
        <v>170</v>
      </c>
      <c r="E2550"/>
      <c r="F2550">
        <v>21</v>
      </c>
      <c r="G2550">
        <v>15</v>
      </c>
      <c r="H2550">
        <v>37</v>
      </c>
      <c r="I2550">
        <v>36</v>
      </c>
      <c r="J2550">
        <v>14</v>
      </c>
    </row>
    <row r="2551" spans="1:10" ht="15" x14ac:dyDescent="0.25">
      <c r="A2551" t="s">
        <v>338</v>
      </c>
      <c r="B2551" t="s">
        <v>472</v>
      </c>
      <c r="C2551" t="s">
        <v>22</v>
      </c>
      <c r="D2551" t="s">
        <v>170</v>
      </c>
      <c r="E2551"/>
      <c r="F2551"/>
      <c r="G2551"/>
      <c r="H2551"/>
      <c r="I2551"/>
      <c r="J2551">
        <v>15</v>
      </c>
    </row>
    <row r="2552" spans="1:10" ht="15" x14ac:dyDescent="0.25">
      <c r="A2552" t="s">
        <v>338</v>
      </c>
      <c r="B2552" t="s">
        <v>473</v>
      </c>
      <c r="C2552" t="s">
        <v>22</v>
      </c>
      <c r="D2552" t="s">
        <v>170</v>
      </c>
      <c r="E2552">
        <v>2</v>
      </c>
      <c r="F2552">
        <v>187</v>
      </c>
      <c r="G2552">
        <v>140</v>
      </c>
      <c r="H2552">
        <v>330</v>
      </c>
      <c r="I2552">
        <v>359</v>
      </c>
      <c r="J2552">
        <v>16</v>
      </c>
    </row>
    <row r="2553" spans="1:10" ht="15" x14ac:dyDescent="0.25">
      <c r="A2553" t="s">
        <v>338</v>
      </c>
      <c r="B2553" t="s">
        <v>474</v>
      </c>
      <c r="C2553" t="s">
        <v>22</v>
      </c>
      <c r="D2553" t="s">
        <v>170</v>
      </c>
      <c r="E2553">
        <v>3</v>
      </c>
      <c r="F2553">
        <v>105</v>
      </c>
      <c r="G2553">
        <v>142</v>
      </c>
      <c r="H2553">
        <v>254</v>
      </c>
      <c r="I2553">
        <v>272</v>
      </c>
      <c r="J2553">
        <v>17</v>
      </c>
    </row>
    <row r="2554" spans="1:10" ht="15" x14ac:dyDescent="0.25">
      <c r="A2554" t="s">
        <v>338</v>
      </c>
      <c r="B2554" t="s">
        <v>475</v>
      </c>
      <c r="C2554" t="s">
        <v>22</v>
      </c>
      <c r="D2554" t="s">
        <v>170</v>
      </c>
      <c r="E2554"/>
      <c r="F2554">
        <v>35</v>
      </c>
      <c r="G2554">
        <v>25</v>
      </c>
      <c r="H2554">
        <v>61</v>
      </c>
      <c r="I2554">
        <v>64</v>
      </c>
      <c r="J2554">
        <v>18</v>
      </c>
    </row>
    <row r="2555" spans="1:10" ht="15" x14ac:dyDescent="0.25">
      <c r="A2555" t="s">
        <v>338</v>
      </c>
      <c r="B2555" t="s">
        <v>476</v>
      </c>
      <c r="C2555" t="s">
        <v>22</v>
      </c>
      <c r="D2555" t="s">
        <v>170</v>
      </c>
      <c r="E2555"/>
      <c r="F2555">
        <v>12</v>
      </c>
      <c r="G2555">
        <v>17</v>
      </c>
      <c r="H2555">
        <v>30</v>
      </c>
      <c r="I2555">
        <v>30</v>
      </c>
      <c r="J2555">
        <v>19</v>
      </c>
    </row>
    <row r="2556" spans="1:10" ht="15" x14ac:dyDescent="0.25">
      <c r="A2556" t="s">
        <v>338</v>
      </c>
      <c r="B2556" t="s">
        <v>477</v>
      </c>
      <c r="C2556" t="s">
        <v>22</v>
      </c>
      <c r="D2556" t="s">
        <v>170</v>
      </c>
      <c r="E2556"/>
      <c r="F2556">
        <v>21</v>
      </c>
      <c r="G2556">
        <v>19</v>
      </c>
      <c r="H2556">
        <v>41</v>
      </c>
      <c r="I2556">
        <v>46</v>
      </c>
      <c r="J2556">
        <v>20</v>
      </c>
    </row>
    <row r="2557" spans="1:10" ht="15" x14ac:dyDescent="0.25">
      <c r="A2557" t="s">
        <v>338</v>
      </c>
      <c r="B2557" t="s">
        <v>478</v>
      </c>
      <c r="C2557" t="s">
        <v>22</v>
      </c>
      <c r="D2557" t="s">
        <v>170</v>
      </c>
      <c r="E2557"/>
      <c r="F2557">
        <v>26</v>
      </c>
      <c r="G2557">
        <v>8</v>
      </c>
      <c r="H2557">
        <v>35</v>
      </c>
      <c r="I2557">
        <v>31</v>
      </c>
      <c r="J2557">
        <v>21</v>
      </c>
    </row>
    <row r="2558" spans="1:10" ht="15" x14ac:dyDescent="0.25">
      <c r="A2558" t="s">
        <v>338</v>
      </c>
      <c r="B2558" t="s">
        <v>479</v>
      </c>
      <c r="C2558" t="s">
        <v>22</v>
      </c>
      <c r="D2558" t="s">
        <v>170</v>
      </c>
      <c r="E2558"/>
      <c r="F2558">
        <v>5</v>
      </c>
      <c r="G2558">
        <v>3</v>
      </c>
      <c r="H2558">
        <v>8</v>
      </c>
      <c r="I2558">
        <v>10</v>
      </c>
      <c r="J2558">
        <v>22</v>
      </c>
    </row>
    <row r="2559" spans="1:10" ht="15" x14ac:dyDescent="0.25">
      <c r="A2559" t="s">
        <v>338</v>
      </c>
      <c r="B2559" t="s">
        <v>480</v>
      </c>
      <c r="C2559" t="s">
        <v>22</v>
      </c>
      <c r="D2559" t="s">
        <v>170</v>
      </c>
      <c r="E2559"/>
      <c r="F2559">
        <v>2</v>
      </c>
      <c r="G2559"/>
      <c r="H2559">
        <v>2</v>
      </c>
      <c r="I2559">
        <v>2</v>
      </c>
      <c r="J2559">
        <v>23</v>
      </c>
    </row>
    <row r="2560" spans="1:10" ht="15" x14ac:dyDescent="0.25">
      <c r="A2560" t="s">
        <v>338</v>
      </c>
      <c r="B2560" t="s">
        <v>481</v>
      </c>
      <c r="C2560" t="s">
        <v>22</v>
      </c>
      <c r="D2560" t="s">
        <v>170</v>
      </c>
      <c r="E2560">
        <v>3</v>
      </c>
      <c r="F2560">
        <v>68</v>
      </c>
      <c r="G2560">
        <v>56</v>
      </c>
      <c r="H2560">
        <v>127</v>
      </c>
      <c r="I2560">
        <v>143</v>
      </c>
      <c r="J2560">
        <v>24</v>
      </c>
    </row>
    <row r="2561" spans="1:10" ht="15" x14ac:dyDescent="0.25">
      <c r="A2561" t="s">
        <v>338</v>
      </c>
      <c r="B2561" t="s">
        <v>482</v>
      </c>
      <c r="C2561" t="s">
        <v>22</v>
      </c>
      <c r="D2561" t="s">
        <v>170</v>
      </c>
      <c r="E2561"/>
      <c r="F2561">
        <v>51</v>
      </c>
      <c r="G2561">
        <v>17</v>
      </c>
      <c r="H2561">
        <v>69</v>
      </c>
      <c r="I2561">
        <v>75</v>
      </c>
      <c r="J2561">
        <v>25</v>
      </c>
    </row>
    <row r="2562" spans="1:10" ht="15" x14ac:dyDescent="0.25">
      <c r="A2562" t="s">
        <v>338</v>
      </c>
      <c r="B2562" t="s">
        <v>483</v>
      </c>
      <c r="C2562" t="s">
        <v>22</v>
      </c>
      <c r="D2562" t="s">
        <v>170</v>
      </c>
      <c r="E2562">
        <v>1</v>
      </c>
      <c r="F2562">
        <v>17</v>
      </c>
      <c r="G2562">
        <v>9</v>
      </c>
      <c r="H2562">
        <v>27</v>
      </c>
      <c r="I2562">
        <v>35</v>
      </c>
      <c r="J2562">
        <v>26</v>
      </c>
    </row>
    <row r="2563" spans="1:10" ht="15" x14ac:dyDescent="0.25">
      <c r="A2563" t="s">
        <v>338</v>
      </c>
      <c r="B2563" t="s">
        <v>484</v>
      </c>
      <c r="C2563" t="s">
        <v>22</v>
      </c>
      <c r="D2563" t="s">
        <v>170</v>
      </c>
      <c r="E2563"/>
      <c r="F2563">
        <v>4</v>
      </c>
      <c r="G2563">
        <v>1</v>
      </c>
      <c r="H2563">
        <v>5</v>
      </c>
      <c r="I2563">
        <v>6</v>
      </c>
      <c r="J2563">
        <v>27</v>
      </c>
    </row>
    <row r="2564" spans="1:10" ht="15" x14ac:dyDescent="0.25">
      <c r="A2564" t="s">
        <v>338</v>
      </c>
      <c r="B2564" t="s">
        <v>485</v>
      </c>
      <c r="C2564" t="s">
        <v>22</v>
      </c>
      <c r="D2564" t="s">
        <v>170</v>
      </c>
      <c r="E2564"/>
      <c r="F2564"/>
      <c r="G2564">
        <v>1</v>
      </c>
      <c r="H2564">
        <v>1</v>
      </c>
      <c r="I2564"/>
      <c r="J2564">
        <v>28</v>
      </c>
    </row>
    <row r="2565" spans="1:10" ht="15" x14ac:dyDescent="0.25">
      <c r="A2565" t="s">
        <v>338</v>
      </c>
      <c r="B2565" t="s">
        <v>486</v>
      </c>
      <c r="C2565" t="s">
        <v>22</v>
      </c>
      <c r="D2565" t="s">
        <v>170</v>
      </c>
      <c r="E2565">
        <v>1</v>
      </c>
      <c r="F2565">
        <v>28</v>
      </c>
      <c r="G2565">
        <v>47</v>
      </c>
      <c r="H2565">
        <v>78</v>
      </c>
      <c r="I2565">
        <v>82</v>
      </c>
      <c r="J2565">
        <v>29</v>
      </c>
    </row>
    <row r="2566" spans="1:10" ht="15" x14ac:dyDescent="0.25">
      <c r="A2566" t="s">
        <v>338</v>
      </c>
      <c r="B2566" t="s">
        <v>487</v>
      </c>
      <c r="C2566" t="s">
        <v>22</v>
      </c>
      <c r="D2566" t="s">
        <v>170</v>
      </c>
      <c r="E2566"/>
      <c r="F2566">
        <v>3</v>
      </c>
      <c r="G2566"/>
      <c r="H2566">
        <v>3</v>
      </c>
      <c r="I2566">
        <v>2</v>
      </c>
      <c r="J2566">
        <v>30</v>
      </c>
    </row>
    <row r="2567" spans="1:10" ht="15" x14ac:dyDescent="0.25">
      <c r="A2567" t="s">
        <v>338</v>
      </c>
      <c r="B2567" t="s">
        <v>488</v>
      </c>
      <c r="C2567" t="s">
        <v>22</v>
      </c>
      <c r="D2567" t="s">
        <v>170</v>
      </c>
      <c r="E2567"/>
      <c r="F2567"/>
      <c r="G2567"/>
      <c r="H2567"/>
      <c r="I2567"/>
      <c r="J2567">
        <v>31</v>
      </c>
    </row>
    <row r="2568" spans="1:10" ht="15" x14ac:dyDescent="0.25">
      <c r="A2568" t="s">
        <v>338</v>
      </c>
      <c r="B2568" t="s">
        <v>489</v>
      </c>
      <c r="C2568" t="s">
        <v>22</v>
      </c>
      <c r="D2568" t="s">
        <v>170</v>
      </c>
      <c r="E2568">
        <v>2</v>
      </c>
      <c r="F2568">
        <v>30</v>
      </c>
      <c r="G2568">
        <v>15</v>
      </c>
      <c r="H2568">
        <v>47</v>
      </c>
      <c r="I2568">
        <v>56</v>
      </c>
      <c r="J2568">
        <v>32</v>
      </c>
    </row>
    <row r="2569" spans="1:10" ht="15" x14ac:dyDescent="0.25">
      <c r="A2569" t="s">
        <v>338</v>
      </c>
      <c r="B2569" t="s">
        <v>490</v>
      </c>
      <c r="C2569" t="s">
        <v>22</v>
      </c>
      <c r="D2569" t="s">
        <v>170</v>
      </c>
      <c r="E2569"/>
      <c r="F2569">
        <v>27</v>
      </c>
      <c r="G2569">
        <v>17</v>
      </c>
      <c r="H2569">
        <v>44</v>
      </c>
      <c r="I2569">
        <v>44</v>
      </c>
      <c r="J2569">
        <v>33</v>
      </c>
    </row>
    <row r="2570" spans="1:10" ht="15" x14ac:dyDescent="0.25">
      <c r="A2570" t="s">
        <v>338</v>
      </c>
      <c r="B2570" t="s">
        <v>491</v>
      </c>
      <c r="C2570" t="s">
        <v>22</v>
      </c>
      <c r="D2570" t="s">
        <v>170</v>
      </c>
      <c r="E2570">
        <v>0.66700000000000004</v>
      </c>
      <c r="F2570">
        <v>0.61499999999999999</v>
      </c>
      <c r="G2570">
        <v>0.877</v>
      </c>
      <c r="H2570">
        <v>0.71899999999999997</v>
      </c>
      <c r="I2570">
        <v>0.746</v>
      </c>
      <c r="J2570">
        <v>34</v>
      </c>
    </row>
    <row r="2571" spans="1:10" ht="15" x14ac:dyDescent="0.25">
      <c r="A2571" t="s">
        <v>338</v>
      </c>
      <c r="B2571" t="s">
        <v>492</v>
      </c>
      <c r="C2571" t="s">
        <v>22</v>
      </c>
      <c r="D2571" t="s">
        <v>170</v>
      </c>
      <c r="E2571">
        <v>0.5</v>
      </c>
      <c r="F2571">
        <v>0.73699999999999999</v>
      </c>
      <c r="G2571">
        <v>0.85199999999999998</v>
      </c>
      <c r="H2571">
        <v>0.77100000000000002</v>
      </c>
      <c r="I2571">
        <v>0.67500000000000004</v>
      </c>
      <c r="J2571">
        <v>35</v>
      </c>
    </row>
    <row r="2572" spans="1:10" ht="15" x14ac:dyDescent="0.25">
      <c r="A2572" t="s">
        <v>338</v>
      </c>
      <c r="B2572" t="s">
        <v>178</v>
      </c>
      <c r="C2572" t="s">
        <v>22</v>
      </c>
      <c r="D2572" t="s">
        <v>170</v>
      </c>
      <c r="E2572">
        <v>3746</v>
      </c>
      <c r="F2572">
        <v>7151</v>
      </c>
      <c r="G2572">
        <v>11066</v>
      </c>
      <c r="H2572">
        <v>8834</v>
      </c>
      <c r="I2572">
        <v>7861</v>
      </c>
      <c r="J2572">
        <v>36</v>
      </c>
    </row>
    <row r="2573" spans="1:10" ht="15" x14ac:dyDescent="0.25">
      <c r="A2573" t="s">
        <v>338</v>
      </c>
      <c r="B2573" t="s">
        <v>493</v>
      </c>
      <c r="C2573" t="s">
        <v>22</v>
      </c>
      <c r="D2573" t="s">
        <v>170</v>
      </c>
      <c r="E2573"/>
      <c r="F2573"/>
      <c r="G2573">
        <v>7</v>
      </c>
      <c r="H2573"/>
      <c r="I2573"/>
      <c r="J2573">
        <v>39</v>
      </c>
    </row>
    <row r="2574" spans="1:10" ht="15" x14ac:dyDescent="0.25">
      <c r="A2574" t="s">
        <v>338</v>
      </c>
      <c r="B2574" t="s">
        <v>494</v>
      </c>
      <c r="C2574" t="s">
        <v>22</v>
      </c>
      <c r="D2574" t="s">
        <v>170</v>
      </c>
      <c r="E2574"/>
      <c r="F2574"/>
      <c r="G2574">
        <v>7</v>
      </c>
      <c r="H2574">
        <v>1</v>
      </c>
      <c r="I2574">
        <v>1</v>
      </c>
      <c r="J2574">
        <v>40</v>
      </c>
    </row>
    <row r="2575" spans="1:10" ht="15" x14ac:dyDescent="0.25">
      <c r="A2575" t="s">
        <v>338</v>
      </c>
      <c r="B2575" t="s">
        <v>495</v>
      </c>
      <c r="C2575" t="s">
        <v>22</v>
      </c>
      <c r="D2575" t="s">
        <v>170</v>
      </c>
      <c r="E2575"/>
      <c r="F2575"/>
      <c r="G2575">
        <v>7</v>
      </c>
      <c r="H2575">
        <v>1</v>
      </c>
      <c r="I2575">
        <v>1</v>
      </c>
      <c r="J2575">
        <v>41</v>
      </c>
    </row>
    <row r="2576" spans="1:10" ht="15" x14ac:dyDescent="0.25">
      <c r="A2576" t="s">
        <v>341</v>
      </c>
      <c r="B2576" t="s">
        <v>458</v>
      </c>
      <c r="C2576" t="s">
        <v>23</v>
      </c>
      <c r="D2576" t="s">
        <v>171</v>
      </c>
      <c r="E2576">
        <v>1</v>
      </c>
      <c r="F2576">
        <v>137</v>
      </c>
      <c r="G2576">
        <v>2</v>
      </c>
      <c r="H2576">
        <v>140</v>
      </c>
      <c r="I2576">
        <v>71</v>
      </c>
      <c r="J2576">
        <v>1</v>
      </c>
    </row>
    <row r="2577" spans="1:10" ht="15" x14ac:dyDescent="0.25">
      <c r="A2577" t="s">
        <v>341</v>
      </c>
      <c r="B2577" t="s">
        <v>459</v>
      </c>
      <c r="C2577" t="s">
        <v>23</v>
      </c>
      <c r="D2577" t="s">
        <v>171</v>
      </c>
      <c r="E2577">
        <v>5</v>
      </c>
      <c r="F2577">
        <v>112</v>
      </c>
      <c r="G2577">
        <v>5</v>
      </c>
      <c r="H2577">
        <v>122</v>
      </c>
      <c r="I2577">
        <v>164</v>
      </c>
      <c r="J2577">
        <v>2</v>
      </c>
    </row>
    <row r="2578" spans="1:10" ht="15" x14ac:dyDescent="0.25">
      <c r="A2578" t="s">
        <v>341</v>
      </c>
      <c r="B2578" t="s">
        <v>460</v>
      </c>
      <c r="C2578" t="s">
        <v>23</v>
      </c>
      <c r="D2578" t="s">
        <v>171</v>
      </c>
      <c r="E2578">
        <v>1</v>
      </c>
      <c r="F2578">
        <v>59</v>
      </c>
      <c r="G2578"/>
      <c r="H2578">
        <v>3</v>
      </c>
      <c r="I2578"/>
      <c r="J2578">
        <v>3</v>
      </c>
    </row>
    <row r="2579" spans="1:10" ht="15" x14ac:dyDescent="0.25">
      <c r="A2579" t="s">
        <v>341</v>
      </c>
      <c r="B2579" t="s">
        <v>461</v>
      </c>
      <c r="C2579" t="s">
        <v>23</v>
      </c>
      <c r="D2579" t="s">
        <v>171</v>
      </c>
      <c r="E2579">
        <v>3</v>
      </c>
      <c r="F2579">
        <v>45</v>
      </c>
      <c r="G2579">
        <v>4</v>
      </c>
      <c r="H2579">
        <v>52</v>
      </c>
      <c r="I2579">
        <v>75</v>
      </c>
      <c r="J2579">
        <v>4</v>
      </c>
    </row>
    <row r="2580" spans="1:10" ht="15" x14ac:dyDescent="0.25">
      <c r="A2580" t="s">
        <v>341</v>
      </c>
      <c r="B2580" t="s">
        <v>462</v>
      </c>
      <c r="C2580" t="s">
        <v>23</v>
      </c>
      <c r="D2580" t="s">
        <v>171</v>
      </c>
      <c r="E2580">
        <v>2</v>
      </c>
      <c r="F2580">
        <v>66</v>
      </c>
      <c r="G2580">
        <v>1</v>
      </c>
      <c r="H2580">
        <v>69</v>
      </c>
      <c r="I2580">
        <v>87</v>
      </c>
      <c r="J2580">
        <v>5</v>
      </c>
    </row>
    <row r="2581" spans="1:10" ht="15" x14ac:dyDescent="0.25">
      <c r="A2581" t="s">
        <v>341</v>
      </c>
      <c r="B2581" t="s">
        <v>463</v>
      </c>
      <c r="C2581" t="s">
        <v>23</v>
      </c>
      <c r="D2581" t="s">
        <v>171</v>
      </c>
      <c r="E2581"/>
      <c r="F2581">
        <v>4</v>
      </c>
      <c r="G2581"/>
      <c r="H2581">
        <v>4</v>
      </c>
      <c r="I2581">
        <v>3</v>
      </c>
      <c r="J2581">
        <v>6</v>
      </c>
    </row>
    <row r="2582" spans="1:10" ht="15" x14ac:dyDescent="0.25">
      <c r="A2582" t="s">
        <v>341</v>
      </c>
      <c r="B2582" t="s">
        <v>464</v>
      </c>
      <c r="C2582" t="s">
        <v>23</v>
      </c>
      <c r="D2582" t="s">
        <v>171</v>
      </c>
      <c r="E2582"/>
      <c r="F2582">
        <v>2</v>
      </c>
      <c r="G2582"/>
      <c r="H2582">
        <v>2</v>
      </c>
      <c r="I2582">
        <v>2</v>
      </c>
      <c r="J2582">
        <v>7</v>
      </c>
    </row>
    <row r="2583" spans="1:10" ht="15" x14ac:dyDescent="0.25">
      <c r="A2583" t="s">
        <v>341</v>
      </c>
      <c r="B2583" t="s">
        <v>465</v>
      </c>
      <c r="C2583" t="s">
        <v>23</v>
      </c>
      <c r="D2583" t="s">
        <v>171</v>
      </c>
      <c r="E2583"/>
      <c r="F2583">
        <v>4</v>
      </c>
      <c r="G2583"/>
      <c r="H2583">
        <v>4</v>
      </c>
      <c r="I2583">
        <v>2</v>
      </c>
      <c r="J2583">
        <v>8</v>
      </c>
    </row>
    <row r="2584" spans="1:10" ht="15" x14ac:dyDescent="0.25">
      <c r="A2584" t="s">
        <v>341</v>
      </c>
      <c r="B2584" t="s">
        <v>466</v>
      </c>
      <c r="C2584" t="s">
        <v>23</v>
      </c>
      <c r="D2584" t="s">
        <v>171</v>
      </c>
      <c r="E2584">
        <v>1</v>
      </c>
      <c r="F2584">
        <v>12</v>
      </c>
      <c r="G2584">
        <v>1</v>
      </c>
      <c r="H2584">
        <v>14</v>
      </c>
      <c r="I2584">
        <v>24</v>
      </c>
      <c r="J2584">
        <v>9</v>
      </c>
    </row>
    <row r="2585" spans="1:10" ht="15" x14ac:dyDescent="0.25">
      <c r="A2585" t="s">
        <v>341</v>
      </c>
      <c r="B2585" t="s">
        <v>467</v>
      </c>
      <c r="C2585" t="s">
        <v>23</v>
      </c>
      <c r="D2585" t="s">
        <v>171</v>
      </c>
      <c r="E2585"/>
      <c r="F2585"/>
      <c r="G2585"/>
      <c r="H2585"/>
      <c r="I2585">
        <v>1</v>
      </c>
      <c r="J2585">
        <v>10</v>
      </c>
    </row>
    <row r="2586" spans="1:10" ht="15" x14ac:dyDescent="0.25">
      <c r="A2586" t="s">
        <v>341</v>
      </c>
      <c r="B2586" t="s">
        <v>468</v>
      </c>
      <c r="C2586" t="s">
        <v>23</v>
      </c>
      <c r="D2586" t="s">
        <v>171</v>
      </c>
      <c r="E2586">
        <v>1</v>
      </c>
      <c r="F2586">
        <v>85</v>
      </c>
      <c r="G2586">
        <v>4</v>
      </c>
      <c r="H2586">
        <v>90</v>
      </c>
      <c r="I2586">
        <v>126</v>
      </c>
      <c r="J2586">
        <v>11</v>
      </c>
    </row>
    <row r="2587" spans="1:10" ht="15" x14ac:dyDescent="0.25">
      <c r="A2587" t="s">
        <v>341</v>
      </c>
      <c r="B2587" t="s">
        <v>469</v>
      </c>
      <c r="C2587" t="s">
        <v>23</v>
      </c>
      <c r="D2587" t="s">
        <v>171</v>
      </c>
      <c r="E2587"/>
      <c r="F2587">
        <v>1</v>
      </c>
      <c r="G2587"/>
      <c r="H2587">
        <v>1</v>
      </c>
      <c r="I2587">
        <v>3</v>
      </c>
      <c r="J2587">
        <v>12</v>
      </c>
    </row>
    <row r="2588" spans="1:10" ht="15" x14ac:dyDescent="0.25">
      <c r="A2588" t="s">
        <v>341</v>
      </c>
      <c r="B2588" t="s">
        <v>470</v>
      </c>
      <c r="C2588" t="s">
        <v>23</v>
      </c>
      <c r="D2588" t="s">
        <v>171</v>
      </c>
      <c r="E2588"/>
      <c r="F2588">
        <v>1</v>
      </c>
      <c r="G2588">
        <v>1</v>
      </c>
      <c r="H2588">
        <v>2</v>
      </c>
      <c r="I2588">
        <v>4</v>
      </c>
      <c r="J2588">
        <v>13</v>
      </c>
    </row>
    <row r="2589" spans="1:10" ht="15" x14ac:dyDescent="0.25">
      <c r="A2589" t="s">
        <v>341</v>
      </c>
      <c r="B2589" t="s">
        <v>471</v>
      </c>
      <c r="C2589" t="s">
        <v>23</v>
      </c>
      <c r="D2589" t="s">
        <v>171</v>
      </c>
      <c r="E2589">
        <v>1</v>
      </c>
      <c r="F2589">
        <v>14</v>
      </c>
      <c r="G2589"/>
      <c r="H2589">
        <v>15</v>
      </c>
      <c r="I2589">
        <v>15</v>
      </c>
      <c r="J2589">
        <v>14</v>
      </c>
    </row>
    <row r="2590" spans="1:10" ht="15" x14ac:dyDescent="0.25">
      <c r="A2590" t="s">
        <v>341</v>
      </c>
      <c r="B2590" t="s">
        <v>472</v>
      </c>
      <c r="C2590" t="s">
        <v>23</v>
      </c>
      <c r="D2590" t="s">
        <v>171</v>
      </c>
      <c r="E2590"/>
      <c r="F2590"/>
      <c r="G2590"/>
      <c r="H2590"/>
      <c r="I2590"/>
      <c r="J2590">
        <v>15</v>
      </c>
    </row>
    <row r="2591" spans="1:10" ht="15" x14ac:dyDescent="0.25">
      <c r="A2591" t="s">
        <v>341</v>
      </c>
      <c r="B2591" t="s">
        <v>473</v>
      </c>
      <c r="C2591" t="s">
        <v>23</v>
      </c>
      <c r="D2591" t="s">
        <v>171</v>
      </c>
      <c r="E2591">
        <v>5</v>
      </c>
      <c r="F2591">
        <v>112</v>
      </c>
      <c r="G2591">
        <v>4</v>
      </c>
      <c r="H2591">
        <v>121</v>
      </c>
      <c r="I2591">
        <v>161</v>
      </c>
      <c r="J2591">
        <v>16</v>
      </c>
    </row>
    <row r="2592" spans="1:10" ht="15" x14ac:dyDescent="0.25">
      <c r="A2592" t="s">
        <v>341</v>
      </c>
      <c r="B2592" t="s">
        <v>474</v>
      </c>
      <c r="C2592" t="s">
        <v>23</v>
      </c>
      <c r="D2592" t="s">
        <v>171</v>
      </c>
      <c r="E2592">
        <v>3</v>
      </c>
      <c r="F2592">
        <v>31</v>
      </c>
      <c r="G2592">
        <v>2</v>
      </c>
      <c r="H2592">
        <v>36</v>
      </c>
      <c r="I2592">
        <v>48</v>
      </c>
      <c r="J2592">
        <v>17</v>
      </c>
    </row>
    <row r="2593" spans="1:10" ht="15" x14ac:dyDescent="0.25">
      <c r="A2593" t="s">
        <v>341</v>
      </c>
      <c r="B2593" t="s">
        <v>475</v>
      </c>
      <c r="C2593" t="s">
        <v>23</v>
      </c>
      <c r="D2593" t="s">
        <v>171</v>
      </c>
      <c r="E2593"/>
      <c r="F2593">
        <v>6</v>
      </c>
      <c r="G2593">
        <v>1</v>
      </c>
      <c r="H2593">
        <v>7</v>
      </c>
      <c r="I2593">
        <v>13</v>
      </c>
      <c r="J2593">
        <v>18</v>
      </c>
    </row>
    <row r="2594" spans="1:10" ht="15" x14ac:dyDescent="0.25">
      <c r="A2594" t="s">
        <v>341</v>
      </c>
      <c r="B2594" t="s">
        <v>476</v>
      </c>
      <c r="C2594" t="s">
        <v>23</v>
      </c>
      <c r="D2594" t="s">
        <v>171</v>
      </c>
      <c r="E2594"/>
      <c r="F2594">
        <v>12</v>
      </c>
      <c r="G2594"/>
      <c r="H2594">
        <v>12</v>
      </c>
      <c r="I2594">
        <v>16</v>
      </c>
      <c r="J2594">
        <v>19</v>
      </c>
    </row>
    <row r="2595" spans="1:10" ht="15" x14ac:dyDescent="0.25">
      <c r="A2595" t="s">
        <v>341</v>
      </c>
      <c r="B2595" t="s">
        <v>477</v>
      </c>
      <c r="C2595" t="s">
        <v>23</v>
      </c>
      <c r="D2595" t="s">
        <v>171</v>
      </c>
      <c r="E2595"/>
      <c r="F2595">
        <v>10</v>
      </c>
      <c r="G2595">
        <v>1</v>
      </c>
      <c r="H2595">
        <v>11</v>
      </c>
      <c r="I2595">
        <v>22</v>
      </c>
      <c r="J2595">
        <v>20</v>
      </c>
    </row>
    <row r="2596" spans="1:10" ht="15" x14ac:dyDescent="0.25">
      <c r="A2596" t="s">
        <v>341</v>
      </c>
      <c r="B2596" t="s">
        <v>478</v>
      </c>
      <c r="C2596" t="s">
        <v>23</v>
      </c>
      <c r="D2596" t="s">
        <v>171</v>
      </c>
      <c r="E2596">
        <v>1</v>
      </c>
      <c r="F2596">
        <v>32</v>
      </c>
      <c r="G2596">
        <v>1</v>
      </c>
      <c r="H2596">
        <v>34</v>
      </c>
      <c r="I2596">
        <v>41</v>
      </c>
      <c r="J2596">
        <v>21</v>
      </c>
    </row>
    <row r="2597" spans="1:10" ht="15" x14ac:dyDescent="0.25">
      <c r="A2597" t="s">
        <v>341</v>
      </c>
      <c r="B2597" t="s">
        <v>479</v>
      </c>
      <c r="C2597" t="s">
        <v>23</v>
      </c>
      <c r="D2597" t="s">
        <v>171</v>
      </c>
      <c r="E2597"/>
      <c r="F2597">
        <v>14</v>
      </c>
      <c r="G2597"/>
      <c r="H2597">
        <v>14</v>
      </c>
      <c r="I2597">
        <v>12</v>
      </c>
      <c r="J2597">
        <v>22</v>
      </c>
    </row>
    <row r="2598" spans="1:10" ht="15" x14ac:dyDescent="0.25">
      <c r="A2598" t="s">
        <v>341</v>
      </c>
      <c r="B2598" t="s">
        <v>480</v>
      </c>
      <c r="C2598" t="s">
        <v>23</v>
      </c>
      <c r="D2598" t="s">
        <v>171</v>
      </c>
      <c r="E2598"/>
      <c r="F2598"/>
      <c r="G2598"/>
      <c r="H2598"/>
      <c r="I2598">
        <v>1</v>
      </c>
      <c r="J2598">
        <v>23</v>
      </c>
    </row>
    <row r="2599" spans="1:10" ht="15" x14ac:dyDescent="0.25">
      <c r="A2599" t="s">
        <v>341</v>
      </c>
      <c r="B2599" t="s">
        <v>481</v>
      </c>
      <c r="C2599" t="s">
        <v>23</v>
      </c>
      <c r="D2599" t="s">
        <v>171</v>
      </c>
      <c r="E2599">
        <v>3</v>
      </c>
      <c r="F2599">
        <v>12</v>
      </c>
      <c r="G2599"/>
      <c r="H2599">
        <v>15</v>
      </c>
      <c r="I2599">
        <v>14</v>
      </c>
      <c r="J2599">
        <v>24</v>
      </c>
    </row>
    <row r="2600" spans="1:10" ht="15" x14ac:dyDescent="0.25">
      <c r="A2600" t="s">
        <v>341</v>
      </c>
      <c r="B2600" t="s">
        <v>482</v>
      </c>
      <c r="C2600" t="s">
        <v>23</v>
      </c>
      <c r="D2600" t="s">
        <v>171</v>
      </c>
      <c r="E2600"/>
      <c r="F2600">
        <v>48</v>
      </c>
      <c r="G2600"/>
      <c r="H2600">
        <v>48</v>
      </c>
      <c r="I2600">
        <v>57</v>
      </c>
      <c r="J2600">
        <v>25</v>
      </c>
    </row>
    <row r="2601" spans="1:10" ht="15" x14ac:dyDescent="0.25">
      <c r="A2601" t="s">
        <v>341</v>
      </c>
      <c r="B2601" t="s">
        <v>483</v>
      </c>
      <c r="C2601" t="s">
        <v>23</v>
      </c>
      <c r="D2601" t="s">
        <v>171</v>
      </c>
      <c r="E2601"/>
      <c r="F2601">
        <v>7</v>
      </c>
      <c r="G2601"/>
      <c r="H2601">
        <v>7</v>
      </c>
      <c r="I2601">
        <v>5</v>
      </c>
      <c r="J2601">
        <v>26</v>
      </c>
    </row>
    <row r="2602" spans="1:10" ht="15" x14ac:dyDescent="0.25">
      <c r="A2602" t="s">
        <v>341</v>
      </c>
      <c r="B2602" t="s">
        <v>484</v>
      </c>
      <c r="C2602" t="s">
        <v>23</v>
      </c>
      <c r="D2602" t="s">
        <v>171</v>
      </c>
      <c r="E2602"/>
      <c r="F2602"/>
      <c r="G2602"/>
      <c r="H2602"/>
      <c r="I2602"/>
      <c r="J2602">
        <v>27</v>
      </c>
    </row>
    <row r="2603" spans="1:10" ht="15" x14ac:dyDescent="0.25">
      <c r="A2603" t="s">
        <v>341</v>
      </c>
      <c r="B2603" t="s">
        <v>485</v>
      </c>
      <c r="C2603" t="s">
        <v>23</v>
      </c>
      <c r="D2603" t="s">
        <v>171</v>
      </c>
      <c r="E2603"/>
      <c r="F2603"/>
      <c r="G2603"/>
      <c r="H2603"/>
      <c r="I2603"/>
      <c r="J2603">
        <v>28</v>
      </c>
    </row>
    <row r="2604" spans="1:10" ht="15" x14ac:dyDescent="0.25">
      <c r="A2604" t="s">
        <v>341</v>
      </c>
      <c r="B2604" t="s">
        <v>486</v>
      </c>
      <c r="C2604" t="s">
        <v>23</v>
      </c>
      <c r="D2604" t="s">
        <v>171</v>
      </c>
      <c r="E2604"/>
      <c r="F2604">
        <v>8</v>
      </c>
      <c r="G2604"/>
      <c r="H2604">
        <v>8</v>
      </c>
      <c r="I2604">
        <v>3</v>
      </c>
      <c r="J2604">
        <v>29</v>
      </c>
    </row>
    <row r="2605" spans="1:10" ht="15" x14ac:dyDescent="0.25">
      <c r="A2605" t="s">
        <v>341</v>
      </c>
      <c r="B2605" t="s">
        <v>487</v>
      </c>
      <c r="C2605" t="s">
        <v>23</v>
      </c>
      <c r="D2605" t="s">
        <v>171</v>
      </c>
      <c r="E2605"/>
      <c r="F2605">
        <v>1</v>
      </c>
      <c r="G2605"/>
      <c r="H2605">
        <v>1</v>
      </c>
      <c r="I2605"/>
      <c r="J2605">
        <v>30</v>
      </c>
    </row>
    <row r="2606" spans="1:10" ht="15" x14ac:dyDescent="0.25">
      <c r="A2606" t="s">
        <v>341</v>
      </c>
      <c r="B2606" t="s">
        <v>488</v>
      </c>
      <c r="C2606" t="s">
        <v>23</v>
      </c>
      <c r="D2606" t="s">
        <v>171</v>
      </c>
      <c r="E2606"/>
      <c r="F2606"/>
      <c r="G2606"/>
      <c r="H2606"/>
      <c r="I2606"/>
      <c r="J2606">
        <v>31</v>
      </c>
    </row>
    <row r="2607" spans="1:10" ht="15" x14ac:dyDescent="0.25">
      <c r="A2607" t="s">
        <v>341</v>
      </c>
      <c r="B2607" t="s">
        <v>489</v>
      </c>
      <c r="C2607" t="s">
        <v>23</v>
      </c>
      <c r="D2607" t="s">
        <v>171</v>
      </c>
      <c r="E2607">
        <v>1</v>
      </c>
      <c r="F2607">
        <v>15</v>
      </c>
      <c r="G2607"/>
      <c r="H2607">
        <v>16</v>
      </c>
      <c r="I2607">
        <v>25</v>
      </c>
      <c r="J2607">
        <v>32</v>
      </c>
    </row>
    <row r="2608" spans="1:10" ht="15" x14ac:dyDescent="0.25">
      <c r="A2608" t="s">
        <v>341</v>
      </c>
      <c r="B2608" t="s">
        <v>490</v>
      </c>
      <c r="C2608" t="s">
        <v>23</v>
      </c>
      <c r="D2608" t="s">
        <v>171</v>
      </c>
      <c r="E2608">
        <v>1</v>
      </c>
      <c r="F2608">
        <v>1</v>
      </c>
      <c r="G2608"/>
      <c r="H2608">
        <v>2</v>
      </c>
      <c r="I2608"/>
      <c r="J2608">
        <v>33</v>
      </c>
    </row>
    <row r="2609" spans="1:10" ht="15" x14ac:dyDescent="0.25">
      <c r="A2609" t="s">
        <v>341</v>
      </c>
      <c r="B2609" t="s">
        <v>491</v>
      </c>
      <c r="C2609" t="s">
        <v>23</v>
      </c>
      <c r="D2609" t="s">
        <v>171</v>
      </c>
      <c r="E2609">
        <v>1</v>
      </c>
      <c r="F2609">
        <v>0.65500000000000003</v>
      </c>
      <c r="G2609">
        <v>1</v>
      </c>
      <c r="H2609">
        <v>0.67700000000000005</v>
      </c>
      <c r="I2609">
        <v>0.68100000000000005</v>
      </c>
      <c r="J2609">
        <v>34</v>
      </c>
    </row>
    <row r="2610" spans="1:10" ht="15" x14ac:dyDescent="0.25">
      <c r="A2610" t="s">
        <v>341</v>
      </c>
      <c r="B2610" t="s">
        <v>492</v>
      </c>
      <c r="C2610" t="s">
        <v>23</v>
      </c>
      <c r="D2610" t="s">
        <v>171</v>
      </c>
      <c r="E2610">
        <v>1</v>
      </c>
      <c r="F2610">
        <v>0.47599999999999998</v>
      </c>
      <c r="G2610">
        <v>1</v>
      </c>
      <c r="H2610">
        <v>0.57699999999999996</v>
      </c>
      <c r="I2610">
        <v>0.69</v>
      </c>
      <c r="J2610">
        <v>35</v>
      </c>
    </row>
    <row r="2611" spans="1:10" ht="15" x14ac:dyDescent="0.25">
      <c r="A2611" t="s">
        <v>341</v>
      </c>
      <c r="B2611" t="s">
        <v>178</v>
      </c>
      <c r="C2611" t="s">
        <v>23</v>
      </c>
      <c r="D2611" t="s">
        <v>171</v>
      </c>
      <c r="E2611">
        <v>4547</v>
      </c>
      <c r="F2611">
        <v>10032</v>
      </c>
      <c r="G2611">
        <v>9563</v>
      </c>
      <c r="H2611">
        <v>9948</v>
      </c>
      <c r="I2611">
        <v>7820</v>
      </c>
      <c r="J2611">
        <v>36</v>
      </c>
    </row>
    <row r="2612" spans="1:10" ht="15" x14ac:dyDescent="0.25">
      <c r="A2612" t="s">
        <v>341</v>
      </c>
      <c r="B2612" t="s">
        <v>493</v>
      </c>
      <c r="C2612" t="s">
        <v>23</v>
      </c>
      <c r="D2612" t="s">
        <v>171</v>
      </c>
      <c r="E2612"/>
      <c r="F2612"/>
      <c r="G2612">
        <v>1</v>
      </c>
      <c r="H2612"/>
      <c r="I2612"/>
      <c r="J2612">
        <v>39</v>
      </c>
    </row>
    <row r="2613" spans="1:10" ht="15" x14ac:dyDescent="0.25">
      <c r="A2613" t="s">
        <v>341</v>
      </c>
      <c r="B2613" t="s">
        <v>494</v>
      </c>
      <c r="C2613" t="s">
        <v>23</v>
      </c>
      <c r="D2613" t="s">
        <v>171</v>
      </c>
      <c r="E2613"/>
      <c r="F2613"/>
      <c r="G2613">
        <v>1</v>
      </c>
      <c r="H2613">
        <v>1</v>
      </c>
      <c r="I2613"/>
      <c r="J2613">
        <v>40</v>
      </c>
    </row>
    <row r="2614" spans="1:10" ht="15" x14ac:dyDescent="0.25">
      <c r="A2614" t="s">
        <v>341</v>
      </c>
      <c r="B2614" t="s">
        <v>495</v>
      </c>
      <c r="C2614" t="s">
        <v>23</v>
      </c>
      <c r="D2614" t="s">
        <v>171</v>
      </c>
      <c r="E2614"/>
      <c r="F2614"/>
      <c r="G2614">
        <v>1</v>
      </c>
      <c r="H2614">
        <v>1</v>
      </c>
      <c r="I2614"/>
      <c r="J2614">
        <v>41</v>
      </c>
    </row>
    <row r="2615" spans="1:10" ht="15" x14ac:dyDescent="0.25">
      <c r="A2615" t="s">
        <v>342</v>
      </c>
      <c r="B2615" t="s">
        <v>458</v>
      </c>
      <c r="C2615" t="s">
        <v>23</v>
      </c>
      <c r="D2615" t="s">
        <v>173</v>
      </c>
      <c r="E2615"/>
      <c r="F2615">
        <v>58</v>
      </c>
      <c r="G2615">
        <v>7</v>
      </c>
      <c r="H2615">
        <v>65</v>
      </c>
      <c r="I2615">
        <v>51</v>
      </c>
      <c r="J2615">
        <v>1</v>
      </c>
    </row>
    <row r="2616" spans="1:10" ht="15" x14ac:dyDescent="0.25">
      <c r="A2616" t="s">
        <v>342</v>
      </c>
      <c r="B2616" t="s">
        <v>459</v>
      </c>
      <c r="C2616" t="s">
        <v>23</v>
      </c>
      <c r="D2616" t="s">
        <v>173</v>
      </c>
      <c r="E2616"/>
      <c r="F2616">
        <v>123</v>
      </c>
      <c r="G2616">
        <v>13</v>
      </c>
      <c r="H2616">
        <v>136</v>
      </c>
      <c r="I2616">
        <v>130</v>
      </c>
      <c r="J2616">
        <v>2</v>
      </c>
    </row>
    <row r="2617" spans="1:10" ht="15" x14ac:dyDescent="0.25">
      <c r="A2617" t="s">
        <v>342</v>
      </c>
      <c r="B2617" t="s">
        <v>460</v>
      </c>
      <c r="C2617" t="s">
        <v>23</v>
      </c>
      <c r="D2617" t="s">
        <v>173</v>
      </c>
      <c r="E2617"/>
      <c r="F2617">
        <v>41</v>
      </c>
      <c r="G2617">
        <v>1</v>
      </c>
      <c r="H2617"/>
      <c r="I2617"/>
      <c r="J2617">
        <v>3</v>
      </c>
    </row>
    <row r="2618" spans="1:10" ht="15" x14ac:dyDescent="0.25">
      <c r="A2618" t="s">
        <v>342</v>
      </c>
      <c r="B2618" t="s">
        <v>461</v>
      </c>
      <c r="C2618" t="s">
        <v>23</v>
      </c>
      <c r="D2618" t="s">
        <v>173</v>
      </c>
      <c r="E2618"/>
      <c r="F2618">
        <v>64</v>
      </c>
      <c r="G2618">
        <v>7</v>
      </c>
      <c r="H2618">
        <v>71</v>
      </c>
      <c r="I2618">
        <v>72</v>
      </c>
      <c r="J2618">
        <v>4</v>
      </c>
    </row>
    <row r="2619" spans="1:10" ht="15" x14ac:dyDescent="0.25">
      <c r="A2619" t="s">
        <v>342</v>
      </c>
      <c r="B2619" t="s">
        <v>462</v>
      </c>
      <c r="C2619" t="s">
        <v>23</v>
      </c>
      <c r="D2619" t="s">
        <v>173</v>
      </c>
      <c r="E2619"/>
      <c r="F2619">
        <v>59</v>
      </c>
      <c r="G2619">
        <v>6</v>
      </c>
      <c r="H2619">
        <v>65</v>
      </c>
      <c r="I2619">
        <v>58</v>
      </c>
      <c r="J2619">
        <v>5</v>
      </c>
    </row>
    <row r="2620" spans="1:10" ht="15" x14ac:dyDescent="0.25">
      <c r="A2620" t="s">
        <v>342</v>
      </c>
      <c r="B2620" t="s">
        <v>463</v>
      </c>
      <c r="C2620" t="s">
        <v>23</v>
      </c>
      <c r="D2620" t="s">
        <v>173</v>
      </c>
      <c r="E2620"/>
      <c r="F2620">
        <v>1</v>
      </c>
      <c r="G2620"/>
      <c r="H2620">
        <v>1</v>
      </c>
      <c r="I2620">
        <v>1</v>
      </c>
      <c r="J2620">
        <v>6</v>
      </c>
    </row>
    <row r="2621" spans="1:10" ht="15" x14ac:dyDescent="0.25">
      <c r="A2621" t="s">
        <v>342</v>
      </c>
      <c r="B2621" t="s">
        <v>464</v>
      </c>
      <c r="C2621" t="s">
        <v>23</v>
      </c>
      <c r="D2621" t="s">
        <v>173</v>
      </c>
      <c r="E2621"/>
      <c r="F2621">
        <v>1</v>
      </c>
      <c r="G2621">
        <v>1</v>
      </c>
      <c r="H2621">
        <v>2</v>
      </c>
      <c r="I2621">
        <v>4</v>
      </c>
      <c r="J2621">
        <v>7</v>
      </c>
    </row>
    <row r="2622" spans="1:10" ht="15" x14ac:dyDescent="0.25">
      <c r="A2622" t="s">
        <v>342</v>
      </c>
      <c r="B2622" t="s">
        <v>465</v>
      </c>
      <c r="C2622" t="s">
        <v>23</v>
      </c>
      <c r="D2622" t="s">
        <v>173</v>
      </c>
      <c r="E2622"/>
      <c r="F2622">
        <v>2</v>
      </c>
      <c r="G2622"/>
      <c r="H2622">
        <v>2</v>
      </c>
      <c r="I2622"/>
      <c r="J2622">
        <v>8</v>
      </c>
    </row>
    <row r="2623" spans="1:10" ht="15" x14ac:dyDescent="0.25">
      <c r="A2623" t="s">
        <v>342</v>
      </c>
      <c r="B2623" t="s">
        <v>466</v>
      </c>
      <c r="C2623" t="s">
        <v>23</v>
      </c>
      <c r="D2623" t="s">
        <v>173</v>
      </c>
      <c r="E2623"/>
      <c r="F2623">
        <v>12</v>
      </c>
      <c r="G2623">
        <v>4</v>
      </c>
      <c r="H2623">
        <v>16</v>
      </c>
      <c r="I2623">
        <v>19</v>
      </c>
      <c r="J2623">
        <v>9</v>
      </c>
    </row>
    <row r="2624" spans="1:10" ht="15" x14ac:dyDescent="0.25">
      <c r="A2624" t="s">
        <v>342</v>
      </c>
      <c r="B2624" t="s">
        <v>467</v>
      </c>
      <c r="C2624" t="s">
        <v>23</v>
      </c>
      <c r="D2624" t="s">
        <v>173</v>
      </c>
      <c r="E2624"/>
      <c r="F2624"/>
      <c r="G2624"/>
      <c r="H2624"/>
      <c r="I2624"/>
      <c r="J2624">
        <v>10</v>
      </c>
    </row>
    <row r="2625" spans="1:10" ht="15" x14ac:dyDescent="0.25">
      <c r="A2625" t="s">
        <v>342</v>
      </c>
      <c r="B2625" t="s">
        <v>468</v>
      </c>
      <c r="C2625" t="s">
        <v>23</v>
      </c>
      <c r="D2625" t="s">
        <v>173</v>
      </c>
      <c r="E2625"/>
      <c r="F2625">
        <v>109</v>
      </c>
      <c r="G2625">
        <v>8</v>
      </c>
      <c r="H2625">
        <v>117</v>
      </c>
      <c r="I2625">
        <v>111</v>
      </c>
      <c r="J2625">
        <v>11</v>
      </c>
    </row>
    <row r="2626" spans="1:10" ht="15" x14ac:dyDescent="0.25">
      <c r="A2626" t="s">
        <v>342</v>
      </c>
      <c r="B2626" t="s">
        <v>469</v>
      </c>
      <c r="C2626" t="s">
        <v>23</v>
      </c>
      <c r="D2626" t="s">
        <v>173</v>
      </c>
      <c r="E2626"/>
      <c r="F2626">
        <v>4</v>
      </c>
      <c r="G2626"/>
      <c r="H2626">
        <v>4</v>
      </c>
      <c r="I2626">
        <v>6</v>
      </c>
      <c r="J2626">
        <v>12</v>
      </c>
    </row>
    <row r="2627" spans="1:10" ht="15" x14ac:dyDescent="0.25">
      <c r="A2627" t="s">
        <v>342</v>
      </c>
      <c r="B2627" t="s">
        <v>470</v>
      </c>
      <c r="C2627" t="s">
        <v>23</v>
      </c>
      <c r="D2627" t="s">
        <v>173</v>
      </c>
      <c r="E2627"/>
      <c r="F2627">
        <v>11</v>
      </c>
      <c r="G2627">
        <v>1</v>
      </c>
      <c r="H2627">
        <v>12</v>
      </c>
      <c r="I2627">
        <v>13</v>
      </c>
      <c r="J2627">
        <v>13</v>
      </c>
    </row>
    <row r="2628" spans="1:10" ht="15" x14ac:dyDescent="0.25">
      <c r="A2628" t="s">
        <v>342</v>
      </c>
      <c r="B2628" t="s">
        <v>471</v>
      </c>
      <c r="C2628" t="s">
        <v>23</v>
      </c>
      <c r="D2628" t="s">
        <v>173</v>
      </c>
      <c r="E2628"/>
      <c r="F2628">
        <v>20</v>
      </c>
      <c r="G2628">
        <v>1</v>
      </c>
      <c r="H2628">
        <v>21</v>
      </c>
      <c r="I2628">
        <v>20</v>
      </c>
      <c r="J2628">
        <v>14</v>
      </c>
    </row>
    <row r="2629" spans="1:10" ht="15" x14ac:dyDescent="0.25">
      <c r="A2629" t="s">
        <v>342</v>
      </c>
      <c r="B2629" t="s">
        <v>472</v>
      </c>
      <c r="C2629" t="s">
        <v>23</v>
      </c>
      <c r="D2629" t="s">
        <v>173</v>
      </c>
      <c r="E2629"/>
      <c r="F2629"/>
      <c r="G2629"/>
      <c r="H2629"/>
      <c r="I2629"/>
      <c r="J2629">
        <v>15</v>
      </c>
    </row>
    <row r="2630" spans="1:10" ht="15" x14ac:dyDescent="0.25">
      <c r="A2630" t="s">
        <v>342</v>
      </c>
      <c r="B2630" t="s">
        <v>473</v>
      </c>
      <c r="C2630" t="s">
        <v>23</v>
      </c>
      <c r="D2630" t="s">
        <v>173</v>
      </c>
      <c r="E2630"/>
      <c r="F2630">
        <v>118</v>
      </c>
      <c r="G2630">
        <v>11</v>
      </c>
      <c r="H2630">
        <v>129</v>
      </c>
      <c r="I2630">
        <v>121</v>
      </c>
      <c r="J2630">
        <v>16</v>
      </c>
    </row>
    <row r="2631" spans="1:10" ht="15" x14ac:dyDescent="0.25">
      <c r="A2631" t="s">
        <v>342</v>
      </c>
      <c r="B2631" t="s">
        <v>474</v>
      </c>
      <c r="C2631" t="s">
        <v>23</v>
      </c>
      <c r="D2631" t="s">
        <v>173</v>
      </c>
      <c r="E2631"/>
      <c r="F2631">
        <v>60</v>
      </c>
      <c r="G2631">
        <v>7</v>
      </c>
      <c r="H2631">
        <v>67</v>
      </c>
      <c r="I2631">
        <v>59</v>
      </c>
      <c r="J2631">
        <v>17</v>
      </c>
    </row>
    <row r="2632" spans="1:10" ht="15" x14ac:dyDescent="0.25">
      <c r="A2632" t="s">
        <v>342</v>
      </c>
      <c r="B2632" t="s">
        <v>475</v>
      </c>
      <c r="C2632" t="s">
        <v>23</v>
      </c>
      <c r="D2632" t="s">
        <v>173</v>
      </c>
      <c r="E2632"/>
      <c r="F2632">
        <v>5</v>
      </c>
      <c r="G2632">
        <v>1</v>
      </c>
      <c r="H2632">
        <v>6</v>
      </c>
      <c r="I2632">
        <v>4</v>
      </c>
      <c r="J2632">
        <v>18</v>
      </c>
    </row>
    <row r="2633" spans="1:10" ht="15" x14ac:dyDescent="0.25">
      <c r="A2633" t="s">
        <v>342</v>
      </c>
      <c r="B2633" t="s">
        <v>476</v>
      </c>
      <c r="C2633" t="s">
        <v>23</v>
      </c>
      <c r="D2633" t="s">
        <v>173</v>
      </c>
      <c r="E2633"/>
      <c r="F2633">
        <v>6</v>
      </c>
      <c r="G2633">
        <v>1</v>
      </c>
      <c r="H2633">
        <v>7</v>
      </c>
      <c r="I2633">
        <v>8</v>
      </c>
      <c r="J2633">
        <v>19</v>
      </c>
    </row>
    <row r="2634" spans="1:10" ht="15" x14ac:dyDescent="0.25">
      <c r="A2634" t="s">
        <v>342</v>
      </c>
      <c r="B2634" t="s">
        <v>477</v>
      </c>
      <c r="C2634" t="s">
        <v>23</v>
      </c>
      <c r="D2634" t="s">
        <v>173</v>
      </c>
      <c r="E2634"/>
      <c r="F2634">
        <v>14</v>
      </c>
      <c r="G2634">
        <v>1</v>
      </c>
      <c r="H2634">
        <v>15</v>
      </c>
      <c r="I2634">
        <v>11</v>
      </c>
      <c r="J2634">
        <v>20</v>
      </c>
    </row>
    <row r="2635" spans="1:10" ht="15" x14ac:dyDescent="0.25">
      <c r="A2635" t="s">
        <v>342</v>
      </c>
      <c r="B2635" t="s">
        <v>478</v>
      </c>
      <c r="C2635" t="s">
        <v>23</v>
      </c>
      <c r="D2635" t="s">
        <v>173</v>
      </c>
      <c r="E2635"/>
      <c r="F2635">
        <v>17</v>
      </c>
      <c r="G2635">
        <v>1</v>
      </c>
      <c r="H2635">
        <v>18</v>
      </c>
      <c r="I2635">
        <v>16</v>
      </c>
      <c r="J2635">
        <v>21</v>
      </c>
    </row>
    <row r="2636" spans="1:10" ht="15" x14ac:dyDescent="0.25">
      <c r="A2636" t="s">
        <v>342</v>
      </c>
      <c r="B2636" t="s">
        <v>479</v>
      </c>
      <c r="C2636" t="s">
        <v>23</v>
      </c>
      <c r="D2636" t="s">
        <v>173</v>
      </c>
      <c r="E2636"/>
      <c r="F2636">
        <v>5</v>
      </c>
      <c r="G2636"/>
      <c r="H2636">
        <v>5</v>
      </c>
      <c r="I2636">
        <v>7</v>
      </c>
      <c r="J2636">
        <v>22</v>
      </c>
    </row>
    <row r="2637" spans="1:10" ht="15" x14ac:dyDescent="0.25">
      <c r="A2637" t="s">
        <v>342</v>
      </c>
      <c r="B2637" t="s">
        <v>480</v>
      </c>
      <c r="C2637" t="s">
        <v>23</v>
      </c>
      <c r="D2637" t="s">
        <v>173</v>
      </c>
      <c r="E2637"/>
      <c r="F2637">
        <v>2</v>
      </c>
      <c r="G2637">
        <v>1</v>
      </c>
      <c r="H2637">
        <v>3</v>
      </c>
      <c r="I2637">
        <v>5</v>
      </c>
      <c r="J2637">
        <v>23</v>
      </c>
    </row>
    <row r="2638" spans="1:10" ht="15" x14ac:dyDescent="0.25">
      <c r="A2638" t="s">
        <v>342</v>
      </c>
      <c r="B2638" t="s">
        <v>481</v>
      </c>
      <c r="C2638" t="s">
        <v>23</v>
      </c>
      <c r="D2638" t="s">
        <v>173</v>
      </c>
      <c r="E2638"/>
      <c r="F2638">
        <v>12</v>
      </c>
      <c r="G2638">
        <v>7</v>
      </c>
      <c r="H2638">
        <v>19</v>
      </c>
      <c r="I2638">
        <v>27</v>
      </c>
      <c r="J2638">
        <v>24</v>
      </c>
    </row>
    <row r="2639" spans="1:10" ht="15" x14ac:dyDescent="0.25">
      <c r="A2639" t="s">
        <v>342</v>
      </c>
      <c r="B2639" t="s">
        <v>482</v>
      </c>
      <c r="C2639" t="s">
        <v>23</v>
      </c>
      <c r="D2639" t="s">
        <v>173</v>
      </c>
      <c r="E2639"/>
      <c r="F2639">
        <v>46</v>
      </c>
      <c r="G2639">
        <v>1</v>
      </c>
      <c r="H2639">
        <v>47</v>
      </c>
      <c r="I2639">
        <v>44</v>
      </c>
      <c r="J2639">
        <v>25</v>
      </c>
    </row>
    <row r="2640" spans="1:10" ht="15" x14ac:dyDescent="0.25">
      <c r="A2640" t="s">
        <v>342</v>
      </c>
      <c r="B2640" t="s">
        <v>483</v>
      </c>
      <c r="C2640" t="s">
        <v>23</v>
      </c>
      <c r="D2640" t="s">
        <v>173</v>
      </c>
      <c r="E2640"/>
      <c r="F2640">
        <v>4</v>
      </c>
      <c r="G2640">
        <v>1</v>
      </c>
      <c r="H2640">
        <v>5</v>
      </c>
      <c r="I2640">
        <v>5</v>
      </c>
      <c r="J2640">
        <v>26</v>
      </c>
    </row>
    <row r="2641" spans="1:10" ht="15" x14ac:dyDescent="0.25">
      <c r="A2641" t="s">
        <v>342</v>
      </c>
      <c r="B2641" t="s">
        <v>484</v>
      </c>
      <c r="C2641" t="s">
        <v>23</v>
      </c>
      <c r="D2641" t="s">
        <v>173</v>
      </c>
      <c r="E2641"/>
      <c r="F2641">
        <v>1</v>
      </c>
      <c r="G2641"/>
      <c r="H2641">
        <v>1</v>
      </c>
      <c r="I2641">
        <v>3</v>
      </c>
      <c r="J2641">
        <v>27</v>
      </c>
    </row>
    <row r="2642" spans="1:10" ht="15" x14ac:dyDescent="0.25">
      <c r="A2642" t="s">
        <v>342</v>
      </c>
      <c r="B2642" t="s">
        <v>485</v>
      </c>
      <c r="C2642" t="s">
        <v>23</v>
      </c>
      <c r="D2642" t="s">
        <v>173</v>
      </c>
      <c r="E2642"/>
      <c r="F2642"/>
      <c r="G2642"/>
      <c r="H2642"/>
      <c r="I2642"/>
      <c r="J2642">
        <v>28</v>
      </c>
    </row>
    <row r="2643" spans="1:10" ht="15" x14ac:dyDescent="0.25">
      <c r="A2643" t="s">
        <v>342</v>
      </c>
      <c r="B2643" t="s">
        <v>486</v>
      </c>
      <c r="C2643" t="s">
        <v>23</v>
      </c>
      <c r="D2643" t="s">
        <v>173</v>
      </c>
      <c r="E2643"/>
      <c r="F2643">
        <v>5</v>
      </c>
      <c r="G2643">
        <v>2</v>
      </c>
      <c r="H2643">
        <v>7</v>
      </c>
      <c r="I2643">
        <v>8</v>
      </c>
      <c r="J2643">
        <v>29</v>
      </c>
    </row>
    <row r="2644" spans="1:10" ht="15" x14ac:dyDescent="0.25">
      <c r="A2644" t="s">
        <v>342</v>
      </c>
      <c r="B2644" t="s">
        <v>487</v>
      </c>
      <c r="C2644" t="s">
        <v>23</v>
      </c>
      <c r="D2644" t="s">
        <v>173</v>
      </c>
      <c r="E2644"/>
      <c r="F2644"/>
      <c r="G2644"/>
      <c r="H2644"/>
      <c r="I2644"/>
      <c r="J2644">
        <v>30</v>
      </c>
    </row>
    <row r="2645" spans="1:10" ht="15" x14ac:dyDescent="0.25">
      <c r="A2645" t="s">
        <v>342</v>
      </c>
      <c r="B2645" t="s">
        <v>488</v>
      </c>
      <c r="C2645" t="s">
        <v>23</v>
      </c>
      <c r="D2645" t="s">
        <v>173</v>
      </c>
      <c r="E2645"/>
      <c r="F2645"/>
      <c r="G2645"/>
      <c r="H2645"/>
      <c r="I2645"/>
      <c r="J2645">
        <v>31</v>
      </c>
    </row>
    <row r="2646" spans="1:10" ht="15" x14ac:dyDescent="0.25">
      <c r="A2646" t="s">
        <v>342</v>
      </c>
      <c r="B2646" t="s">
        <v>489</v>
      </c>
      <c r="C2646" t="s">
        <v>23</v>
      </c>
      <c r="D2646" t="s">
        <v>173</v>
      </c>
      <c r="E2646"/>
      <c r="F2646">
        <v>16</v>
      </c>
      <c r="G2646">
        <v>1</v>
      </c>
      <c r="H2646">
        <v>17</v>
      </c>
      <c r="I2646">
        <v>12</v>
      </c>
      <c r="J2646">
        <v>32</v>
      </c>
    </row>
    <row r="2647" spans="1:10" ht="15" x14ac:dyDescent="0.25">
      <c r="A2647" t="s">
        <v>342</v>
      </c>
      <c r="B2647" t="s">
        <v>490</v>
      </c>
      <c r="C2647" t="s">
        <v>23</v>
      </c>
      <c r="D2647" t="s">
        <v>173</v>
      </c>
      <c r="E2647"/>
      <c r="F2647">
        <v>2</v>
      </c>
      <c r="G2647">
        <v>1</v>
      </c>
      <c r="H2647">
        <v>3</v>
      </c>
      <c r="I2647">
        <v>4</v>
      </c>
      <c r="J2647">
        <v>33</v>
      </c>
    </row>
    <row r="2648" spans="1:10" ht="15" x14ac:dyDescent="0.25">
      <c r="A2648" t="s">
        <v>342</v>
      </c>
      <c r="B2648" t="s">
        <v>491</v>
      </c>
      <c r="C2648" t="s">
        <v>23</v>
      </c>
      <c r="D2648" t="s">
        <v>173</v>
      </c>
      <c r="E2648">
        <v>0.75</v>
      </c>
      <c r="F2648">
        <v>0.79200000000000004</v>
      </c>
      <c r="G2648">
        <v>0.93300000000000005</v>
      </c>
      <c r="H2648">
        <v>0.83699999999999997</v>
      </c>
      <c r="I2648">
        <v>0.73499999999999999</v>
      </c>
      <c r="J2648">
        <v>34</v>
      </c>
    </row>
    <row r="2649" spans="1:10" ht="15" x14ac:dyDescent="0.25">
      <c r="A2649" t="s">
        <v>342</v>
      </c>
      <c r="B2649" t="s">
        <v>492</v>
      </c>
      <c r="C2649" t="s">
        <v>23</v>
      </c>
      <c r="D2649" t="s">
        <v>173</v>
      </c>
      <c r="E2649">
        <v>1</v>
      </c>
      <c r="F2649">
        <v>0.73</v>
      </c>
      <c r="G2649">
        <v>0.89500000000000002</v>
      </c>
      <c r="H2649">
        <v>0.78900000000000003</v>
      </c>
      <c r="I2649">
        <v>0.76500000000000001</v>
      </c>
      <c r="J2649">
        <v>35</v>
      </c>
    </row>
    <row r="2650" spans="1:10" ht="15" x14ac:dyDescent="0.25">
      <c r="A2650" t="s">
        <v>342</v>
      </c>
      <c r="B2650" t="s">
        <v>178</v>
      </c>
      <c r="C2650" t="s">
        <v>23</v>
      </c>
      <c r="D2650" t="s">
        <v>173</v>
      </c>
      <c r="E2650">
        <v>7320</v>
      </c>
      <c r="F2650">
        <v>5186</v>
      </c>
      <c r="G2650">
        <v>10212</v>
      </c>
      <c r="H2650">
        <v>8380</v>
      </c>
      <c r="I2650">
        <v>7815</v>
      </c>
      <c r="J2650">
        <v>36</v>
      </c>
    </row>
    <row r="2651" spans="1:10" ht="15" x14ac:dyDescent="0.25">
      <c r="A2651" t="s">
        <v>342</v>
      </c>
      <c r="B2651" t="s">
        <v>493</v>
      </c>
      <c r="C2651" t="s">
        <v>23</v>
      </c>
      <c r="D2651" t="s">
        <v>173</v>
      </c>
      <c r="E2651"/>
      <c r="F2651"/>
      <c r="G2651">
        <v>4</v>
      </c>
      <c r="H2651"/>
      <c r="I2651"/>
      <c r="J2651">
        <v>39</v>
      </c>
    </row>
    <row r="2652" spans="1:10" ht="15" x14ac:dyDescent="0.25">
      <c r="A2652" t="s">
        <v>342</v>
      </c>
      <c r="B2652" t="s">
        <v>494</v>
      </c>
      <c r="C2652" t="s">
        <v>23</v>
      </c>
      <c r="D2652" t="s">
        <v>173</v>
      </c>
      <c r="E2652"/>
      <c r="F2652"/>
      <c r="G2652">
        <v>4</v>
      </c>
      <c r="H2652">
        <v>1</v>
      </c>
      <c r="I2652">
        <v>1</v>
      </c>
      <c r="J2652">
        <v>40</v>
      </c>
    </row>
    <row r="2653" spans="1:10" ht="15" x14ac:dyDescent="0.25">
      <c r="A2653" t="s">
        <v>342</v>
      </c>
      <c r="B2653" t="s">
        <v>495</v>
      </c>
      <c r="C2653" t="s">
        <v>23</v>
      </c>
      <c r="D2653" t="s">
        <v>173</v>
      </c>
      <c r="E2653"/>
      <c r="F2653"/>
      <c r="G2653">
        <v>4</v>
      </c>
      <c r="H2653">
        <v>1</v>
      </c>
      <c r="I2653">
        <v>1</v>
      </c>
      <c r="J2653">
        <v>41</v>
      </c>
    </row>
    <row r="2654" spans="1:10" ht="15" x14ac:dyDescent="0.25">
      <c r="A2654" t="s">
        <v>340</v>
      </c>
      <c r="B2654" t="s">
        <v>458</v>
      </c>
      <c r="C2654" t="s">
        <v>23</v>
      </c>
      <c r="D2654" t="s">
        <v>174</v>
      </c>
      <c r="E2654">
        <v>12</v>
      </c>
      <c r="F2654">
        <v>197</v>
      </c>
      <c r="G2654">
        <v>29</v>
      </c>
      <c r="H2654">
        <v>238</v>
      </c>
      <c r="I2654">
        <v>110</v>
      </c>
      <c r="J2654">
        <v>1</v>
      </c>
    </row>
    <row r="2655" spans="1:10" ht="15" x14ac:dyDescent="0.25">
      <c r="A2655" t="s">
        <v>340</v>
      </c>
      <c r="B2655" t="s">
        <v>459</v>
      </c>
      <c r="C2655" t="s">
        <v>23</v>
      </c>
      <c r="D2655" t="s">
        <v>174</v>
      </c>
      <c r="E2655">
        <v>6</v>
      </c>
      <c r="F2655">
        <v>137</v>
      </c>
      <c r="G2655">
        <v>53</v>
      </c>
      <c r="H2655">
        <v>196</v>
      </c>
      <c r="I2655">
        <v>296</v>
      </c>
      <c r="J2655">
        <v>2</v>
      </c>
    </row>
    <row r="2656" spans="1:10" ht="15" x14ac:dyDescent="0.25">
      <c r="A2656" t="s">
        <v>340</v>
      </c>
      <c r="B2656" t="s">
        <v>460</v>
      </c>
      <c r="C2656" t="s">
        <v>23</v>
      </c>
      <c r="D2656" t="s">
        <v>174</v>
      </c>
      <c r="E2656">
        <v>5</v>
      </c>
      <c r="F2656">
        <v>84</v>
      </c>
      <c r="G2656">
        <v>3</v>
      </c>
      <c r="H2656"/>
      <c r="I2656"/>
      <c r="J2656">
        <v>3</v>
      </c>
    </row>
    <row r="2657" spans="1:10" ht="15" x14ac:dyDescent="0.25">
      <c r="A2657" t="s">
        <v>340</v>
      </c>
      <c r="B2657" t="s">
        <v>461</v>
      </c>
      <c r="C2657" t="s">
        <v>23</v>
      </c>
      <c r="D2657" t="s">
        <v>174</v>
      </c>
      <c r="E2657">
        <v>5</v>
      </c>
      <c r="F2657">
        <v>63</v>
      </c>
      <c r="G2657">
        <v>41</v>
      </c>
      <c r="H2657">
        <v>109</v>
      </c>
      <c r="I2657">
        <v>176</v>
      </c>
      <c r="J2657">
        <v>4</v>
      </c>
    </row>
    <row r="2658" spans="1:10" ht="15" x14ac:dyDescent="0.25">
      <c r="A2658" t="s">
        <v>340</v>
      </c>
      <c r="B2658" t="s">
        <v>462</v>
      </c>
      <c r="C2658" t="s">
        <v>23</v>
      </c>
      <c r="D2658" t="s">
        <v>174</v>
      </c>
      <c r="E2658">
        <v>1</v>
      </c>
      <c r="F2658">
        <v>74</v>
      </c>
      <c r="G2658">
        <v>12</v>
      </c>
      <c r="H2658">
        <v>87</v>
      </c>
      <c r="I2658">
        <v>118</v>
      </c>
      <c r="J2658">
        <v>5</v>
      </c>
    </row>
    <row r="2659" spans="1:10" ht="15" x14ac:dyDescent="0.25">
      <c r="A2659" t="s">
        <v>340</v>
      </c>
      <c r="B2659" t="s">
        <v>463</v>
      </c>
      <c r="C2659" t="s">
        <v>23</v>
      </c>
      <c r="D2659" t="s">
        <v>174</v>
      </c>
      <c r="E2659"/>
      <c r="F2659">
        <v>8</v>
      </c>
      <c r="G2659">
        <v>3</v>
      </c>
      <c r="H2659">
        <v>11</v>
      </c>
      <c r="I2659">
        <v>9</v>
      </c>
      <c r="J2659">
        <v>6</v>
      </c>
    </row>
    <row r="2660" spans="1:10" ht="15" x14ac:dyDescent="0.25">
      <c r="A2660" t="s">
        <v>340</v>
      </c>
      <c r="B2660" t="s">
        <v>464</v>
      </c>
      <c r="C2660" t="s">
        <v>23</v>
      </c>
      <c r="D2660" t="s">
        <v>174</v>
      </c>
      <c r="E2660"/>
      <c r="F2660">
        <v>1</v>
      </c>
      <c r="G2660"/>
      <c r="H2660">
        <v>1</v>
      </c>
      <c r="I2660">
        <v>1</v>
      </c>
      <c r="J2660">
        <v>7</v>
      </c>
    </row>
    <row r="2661" spans="1:10" ht="15" x14ac:dyDescent="0.25">
      <c r="A2661" t="s">
        <v>340</v>
      </c>
      <c r="B2661" t="s">
        <v>465</v>
      </c>
      <c r="C2661" t="s">
        <v>23</v>
      </c>
      <c r="D2661" t="s">
        <v>174</v>
      </c>
      <c r="E2661"/>
      <c r="F2661">
        <v>3</v>
      </c>
      <c r="G2661"/>
      <c r="H2661">
        <v>3</v>
      </c>
      <c r="I2661">
        <v>1</v>
      </c>
      <c r="J2661">
        <v>8</v>
      </c>
    </row>
    <row r="2662" spans="1:10" ht="15" x14ac:dyDescent="0.25">
      <c r="A2662" t="s">
        <v>340</v>
      </c>
      <c r="B2662" t="s">
        <v>466</v>
      </c>
      <c r="C2662" t="s">
        <v>23</v>
      </c>
      <c r="D2662" t="s">
        <v>174</v>
      </c>
      <c r="E2662">
        <v>2</v>
      </c>
      <c r="F2662">
        <v>3</v>
      </c>
      <c r="G2662">
        <v>2</v>
      </c>
      <c r="H2662">
        <v>7</v>
      </c>
      <c r="I2662">
        <v>16</v>
      </c>
      <c r="J2662">
        <v>9</v>
      </c>
    </row>
    <row r="2663" spans="1:10" ht="15" x14ac:dyDescent="0.25">
      <c r="A2663" t="s">
        <v>340</v>
      </c>
      <c r="B2663" t="s">
        <v>467</v>
      </c>
      <c r="C2663" t="s">
        <v>23</v>
      </c>
      <c r="D2663" t="s">
        <v>174</v>
      </c>
      <c r="E2663"/>
      <c r="F2663">
        <v>1</v>
      </c>
      <c r="G2663"/>
      <c r="H2663">
        <v>1</v>
      </c>
      <c r="I2663"/>
      <c r="J2663">
        <v>10</v>
      </c>
    </row>
    <row r="2664" spans="1:10" ht="15" x14ac:dyDescent="0.25">
      <c r="A2664" t="s">
        <v>340</v>
      </c>
      <c r="B2664" t="s">
        <v>468</v>
      </c>
      <c r="C2664" t="s">
        <v>23</v>
      </c>
      <c r="D2664" t="s">
        <v>174</v>
      </c>
      <c r="E2664">
        <v>4</v>
      </c>
      <c r="F2664">
        <v>123</v>
      </c>
      <c r="G2664">
        <v>48</v>
      </c>
      <c r="H2664">
        <v>175</v>
      </c>
      <c r="I2664">
        <v>268</v>
      </c>
      <c r="J2664">
        <v>11</v>
      </c>
    </row>
    <row r="2665" spans="1:10" ht="15" x14ac:dyDescent="0.25">
      <c r="A2665" t="s">
        <v>340</v>
      </c>
      <c r="B2665" t="s">
        <v>469</v>
      </c>
      <c r="C2665" t="s">
        <v>23</v>
      </c>
      <c r="D2665" t="s">
        <v>174</v>
      </c>
      <c r="E2665"/>
      <c r="F2665">
        <v>2</v>
      </c>
      <c r="G2665"/>
      <c r="H2665">
        <v>2</v>
      </c>
      <c r="I2665">
        <v>2</v>
      </c>
      <c r="J2665">
        <v>12</v>
      </c>
    </row>
    <row r="2666" spans="1:10" ht="15" x14ac:dyDescent="0.25">
      <c r="A2666" t="s">
        <v>340</v>
      </c>
      <c r="B2666" t="s">
        <v>470</v>
      </c>
      <c r="C2666" t="s">
        <v>23</v>
      </c>
      <c r="D2666" t="s">
        <v>174</v>
      </c>
      <c r="E2666"/>
      <c r="F2666">
        <v>4</v>
      </c>
      <c r="G2666">
        <v>3</v>
      </c>
      <c r="H2666">
        <v>7</v>
      </c>
      <c r="I2666">
        <v>8</v>
      </c>
      <c r="J2666">
        <v>13</v>
      </c>
    </row>
    <row r="2667" spans="1:10" ht="15" x14ac:dyDescent="0.25">
      <c r="A2667" t="s">
        <v>340</v>
      </c>
      <c r="B2667" t="s">
        <v>471</v>
      </c>
      <c r="C2667" t="s">
        <v>23</v>
      </c>
      <c r="D2667" t="s">
        <v>174</v>
      </c>
      <c r="E2667">
        <v>1</v>
      </c>
      <c r="F2667">
        <v>7</v>
      </c>
      <c r="G2667">
        <v>3</v>
      </c>
      <c r="H2667">
        <v>11</v>
      </c>
      <c r="I2667">
        <v>17</v>
      </c>
      <c r="J2667">
        <v>14</v>
      </c>
    </row>
    <row r="2668" spans="1:10" ht="15" x14ac:dyDescent="0.25">
      <c r="A2668" t="s">
        <v>340</v>
      </c>
      <c r="B2668" t="s">
        <v>472</v>
      </c>
      <c r="C2668" t="s">
        <v>23</v>
      </c>
      <c r="D2668" t="s">
        <v>174</v>
      </c>
      <c r="E2668"/>
      <c r="F2668"/>
      <c r="G2668"/>
      <c r="H2668"/>
      <c r="I2668"/>
      <c r="J2668">
        <v>15</v>
      </c>
    </row>
    <row r="2669" spans="1:10" ht="15" x14ac:dyDescent="0.25">
      <c r="A2669" t="s">
        <v>340</v>
      </c>
      <c r="B2669" t="s">
        <v>473</v>
      </c>
      <c r="C2669" t="s">
        <v>23</v>
      </c>
      <c r="D2669" t="s">
        <v>174</v>
      </c>
      <c r="E2669">
        <v>6</v>
      </c>
      <c r="F2669">
        <v>133</v>
      </c>
      <c r="G2669">
        <v>37</v>
      </c>
      <c r="H2669">
        <v>176</v>
      </c>
      <c r="I2669">
        <v>260</v>
      </c>
      <c r="J2669">
        <v>16</v>
      </c>
    </row>
    <row r="2670" spans="1:10" ht="15" x14ac:dyDescent="0.25">
      <c r="A2670" t="s">
        <v>340</v>
      </c>
      <c r="B2670" t="s">
        <v>474</v>
      </c>
      <c r="C2670" t="s">
        <v>23</v>
      </c>
      <c r="D2670" t="s">
        <v>174</v>
      </c>
      <c r="E2670">
        <v>3</v>
      </c>
      <c r="F2670">
        <v>49</v>
      </c>
      <c r="G2670">
        <v>40</v>
      </c>
      <c r="H2670">
        <v>92</v>
      </c>
      <c r="I2670">
        <v>132</v>
      </c>
      <c r="J2670">
        <v>17</v>
      </c>
    </row>
    <row r="2671" spans="1:10" ht="15" x14ac:dyDescent="0.25">
      <c r="A2671" t="s">
        <v>340</v>
      </c>
      <c r="B2671" t="s">
        <v>475</v>
      </c>
      <c r="C2671" t="s">
        <v>23</v>
      </c>
      <c r="D2671" t="s">
        <v>174</v>
      </c>
      <c r="E2671">
        <v>1</v>
      </c>
      <c r="F2671">
        <v>7</v>
      </c>
      <c r="G2671">
        <v>1</v>
      </c>
      <c r="H2671">
        <v>9</v>
      </c>
      <c r="I2671">
        <v>21</v>
      </c>
      <c r="J2671">
        <v>18</v>
      </c>
    </row>
    <row r="2672" spans="1:10" ht="15" x14ac:dyDescent="0.25">
      <c r="A2672" t="s">
        <v>340</v>
      </c>
      <c r="B2672" t="s">
        <v>476</v>
      </c>
      <c r="C2672" t="s">
        <v>23</v>
      </c>
      <c r="D2672" t="s">
        <v>174</v>
      </c>
      <c r="E2672">
        <v>1</v>
      </c>
      <c r="F2672">
        <v>3</v>
      </c>
      <c r="G2672">
        <v>4</v>
      </c>
      <c r="H2672">
        <v>8</v>
      </c>
      <c r="I2672">
        <v>16</v>
      </c>
      <c r="J2672">
        <v>19</v>
      </c>
    </row>
    <row r="2673" spans="1:10" ht="15" x14ac:dyDescent="0.25">
      <c r="A2673" t="s">
        <v>340</v>
      </c>
      <c r="B2673" t="s">
        <v>477</v>
      </c>
      <c r="C2673" t="s">
        <v>23</v>
      </c>
      <c r="D2673" t="s">
        <v>174</v>
      </c>
      <c r="E2673">
        <v>1</v>
      </c>
      <c r="F2673">
        <v>23</v>
      </c>
      <c r="G2673">
        <v>4</v>
      </c>
      <c r="H2673">
        <v>28</v>
      </c>
      <c r="I2673">
        <v>40</v>
      </c>
      <c r="J2673">
        <v>20</v>
      </c>
    </row>
    <row r="2674" spans="1:10" ht="15" x14ac:dyDescent="0.25">
      <c r="A2674" t="s">
        <v>340</v>
      </c>
      <c r="B2674" t="s">
        <v>478</v>
      </c>
      <c r="C2674" t="s">
        <v>23</v>
      </c>
      <c r="D2674" t="s">
        <v>174</v>
      </c>
      <c r="E2674"/>
      <c r="F2674">
        <v>34</v>
      </c>
      <c r="G2674">
        <v>1</v>
      </c>
      <c r="H2674">
        <v>35</v>
      </c>
      <c r="I2674">
        <v>48</v>
      </c>
      <c r="J2674">
        <v>21</v>
      </c>
    </row>
    <row r="2675" spans="1:10" ht="15" x14ac:dyDescent="0.25">
      <c r="A2675" t="s">
        <v>340</v>
      </c>
      <c r="B2675" t="s">
        <v>479</v>
      </c>
      <c r="C2675" t="s">
        <v>23</v>
      </c>
      <c r="D2675" t="s">
        <v>174</v>
      </c>
      <c r="E2675"/>
      <c r="F2675">
        <v>12</v>
      </c>
      <c r="G2675"/>
      <c r="H2675">
        <v>12</v>
      </c>
      <c r="I2675">
        <v>19</v>
      </c>
      <c r="J2675">
        <v>22</v>
      </c>
    </row>
    <row r="2676" spans="1:10" ht="15" x14ac:dyDescent="0.25">
      <c r="A2676" t="s">
        <v>340</v>
      </c>
      <c r="B2676" t="s">
        <v>480</v>
      </c>
      <c r="C2676" t="s">
        <v>23</v>
      </c>
      <c r="D2676" t="s">
        <v>174</v>
      </c>
      <c r="E2676"/>
      <c r="F2676"/>
      <c r="G2676">
        <v>1</v>
      </c>
      <c r="H2676">
        <v>1</v>
      </c>
      <c r="I2676">
        <v>1</v>
      </c>
      <c r="J2676">
        <v>23</v>
      </c>
    </row>
    <row r="2677" spans="1:10" ht="15" x14ac:dyDescent="0.25">
      <c r="A2677" t="s">
        <v>340</v>
      </c>
      <c r="B2677" t="s">
        <v>481</v>
      </c>
      <c r="C2677" t="s">
        <v>23</v>
      </c>
      <c r="D2677" t="s">
        <v>174</v>
      </c>
      <c r="E2677">
        <v>2</v>
      </c>
      <c r="F2677">
        <v>10</v>
      </c>
      <c r="G2677">
        <v>25</v>
      </c>
      <c r="H2677">
        <v>37</v>
      </c>
      <c r="I2677">
        <v>55</v>
      </c>
      <c r="J2677">
        <v>24</v>
      </c>
    </row>
    <row r="2678" spans="1:10" ht="15" x14ac:dyDescent="0.25">
      <c r="A2678" t="s">
        <v>340</v>
      </c>
      <c r="B2678" t="s">
        <v>482</v>
      </c>
      <c r="C2678" t="s">
        <v>23</v>
      </c>
      <c r="D2678" t="s">
        <v>174</v>
      </c>
      <c r="E2678">
        <v>3</v>
      </c>
      <c r="F2678">
        <v>54</v>
      </c>
      <c r="G2678">
        <v>3</v>
      </c>
      <c r="H2678">
        <v>60</v>
      </c>
      <c r="I2678">
        <v>82</v>
      </c>
      <c r="J2678">
        <v>25</v>
      </c>
    </row>
    <row r="2679" spans="1:10" ht="15" x14ac:dyDescent="0.25">
      <c r="A2679" t="s">
        <v>340</v>
      </c>
      <c r="B2679" t="s">
        <v>483</v>
      </c>
      <c r="C2679" t="s">
        <v>23</v>
      </c>
      <c r="D2679" t="s">
        <v>174</v>
      </c>
      <c r="E2679"/>
      <c r="F2679">
        <v>4</v>
      </c>
      <c r="G2679">
        <v>5</v>
      </c>
      <c r="H2679">
        <v>9</v>
      </c>
      <c r="I2679">
        <v>17</v>
      </c>
      <c r="J2679">
        <v>26</v>
      </c>
    </row>
    <row r="2680" spans="1:10" ht="15" x14ac:dyDescent="0.25">
      <c r="A2680" t="s">
        <v>340</v>
      </c>
      <c r="B2680" t="s">
        <v>484</v>
      </c>
      <c r="C2680" t="s">
        <v>23</v>
      </c>
      <c r="D2680" t="s">
        <v>174</v>
      </c>
      <c r="E2680"/>
      <c r="F2680"/>
      <c r="G2680"/>
      <c r="H2680"/>
      <c r="I2680"/>
      <c r="J2680">
        <v>27</v>
      </c>
    </row>
    <row r="2681" spans="1:10" ht="15" x14ac:dyDescent="0.25">
      <c r="A2681" t="s">
        <v>340</v>
      </c>
      <c r="B2681" t="s">
        <v>485</v>
      </c>
      <c r="C2681" t="s">
        <v>23</v>
      </c>
      <c r="D2681" t="s">
        <v>174</v>
      </c>
      <c r="E2681"/>
      <c r="F2681"/>
      <c r="G2681"/>
      <c r="H2681"/>
      <c r="I2681"/>
      <c r="J2681">
        <v>28</v>
      </c>
    </row>
    <row r="2682" spans="1:10" ht="15" x14ac:dyDescent="0.25">
      <c r="A2682" t="s">
        <v>340</v>
      </c>
      <c r="B2682" t="s">
        <v>486</v>
      </c>
      <c r="C2682" t="s">
        <v>23</v>
      </c>
      <c r="D2682" t="s">
        <v>174</v>
      </c>
      <c r="E2682"/>
      <c r="F2682">
        <v>5</v>
      </c>
      <c r="G2682">
        <v>3</v>
      </c>
      <c r="H2682">
        <v>8</v>
      </c>
      <c r="I2682">
        <v>11</v>
      </c>
      <c r="J2682">
        <v>29</v>
      </c>
    </row>
    <row r="2683" spans="1:10" ht="15" x14ac:dyDescent="0.25">
      <c r="A2683" t="s">
        <v>340</v>
      </c>
      <c r="B2683" t="s">
        <v>487</v>
      </c>
      <c r="C2683" t="s">
        <v>23</v>
      </c>
      <c r="D2683" t="s">
        <v>174</v>
      </c>
      <c r="E2683"/>
      <c r="F2683"/>
      <c r="G2683"/>
      <c r="H2683"/>
      <c r="I2683"/>
      <c r="J2683">
        <v>30</v>
      </c>
    </row>
    <row r="2684" spans="1:10" ht="15" x14ac:dyDescent="0.25">
      <c r="A2684" t="s">
        <v>340</v>
      </c>
      <c r="B2684" t="s">
        <v>488</v>
      </c>
      <c r="C2684" t="s">
        <v>23</v>
      </c>
      <c r="D2684" t="s">
        <v>174</v>
      </c>
      <c r="E2684"/>
      <c r="F2684"/>
      <c r="G2684"/>
      <c r="H2684"/>
      <c r="I2684"/>
      <c r="J2684">
        <v>31</v>
      </c>
    </row>
    <row r="2685" spans="1:10" ht="15" x14ac:dyDescent="0.25">
      <c r="A2685" t="s">
        <v>340</v>
      </c>
      <c r="B2685" t="s">
        <v>489</v>
      </c>
      <c r="C2685" t="s">
        <v>23</v>
      </c>
      <c r="D2685" t="s">
        <v>174</v>
      </c>
      <c r="E2685">
        <v>1</v>
      </c>
      <c r="F2685">
        <v>16</v>
      </c>
      <c r="G2685">
        <v>3</v>
      </c>
      <c r="H2685">
        <v>20</v>
      </c>
      <c r="I2685">
        <v>25</v>
      </c>
      <c r="J2685">
        <v>32</v>
      </c>
    </row>
    <row r="2686" spans="1:10" ht="15" x14ac:dyDescent="0.25">
      <c r="A2686" t="s">
        <v>340</v>
      </c>
      <c r="B2686" t="s">
        <v>490</v>
      </c>
      <c r="C2686" t="s">
        <v>23</v>
      </c>
      <c r="D2686" t="s">
        <v>174</v>
      </c>
      <c r="E2686">
        <v>1</v>
      </c>
      <c r="F2686">
        <v>1</v>
      </c>
      <c r="G2686">
        <v>10</v>
      </c>
      <c r="H2686">
        <v>12</v>
      </c>
      <c r="I2686">
        <v>20</v>
      </c>
      <c r="J2686">
        <v>33</v>
      </c>
    </row>
    <row r="2687" spans="1:10" ht="15" x14ac:dyDescent="0.25">
      <c r="A2687" t="s">
        <v>340</v>
      </c>
      <c r="B2687" t="s">
        <v>491</v>
      </c>
      <c r="C2687" t="s">
        <v>23</v>
      </c>
      <c r="D2687" t="s">
        <v>174</v>
      </c>
      <c r="E2687">
        <v>0.42899999999999999</v>
      </c>
      <c r="F2687">
        <v>0.69599999999999995</v>
      </c>
      <c r="G2687">
        <v>0.88</v>
      </c>
      <c r="H2687">
        <v>0.72699999999999998</v>
      </c>
      <c r="I2687">
        <v>0.76800000000000002</v>
      </c>
      <c r="J2687">
        <v>34</v>
      </c>
    </row>
    <row r="2688" spans="1:10" ht="15" x14ac:dyDescent="0.25">
      <c r="A2688" t="s">
        <v>340</v>
      </c>
      <c r="B2688" t="s">
        <v>492</v>
      </c>
      <c r="C2688" t="s">
        <v>23</v>
      </c>
      <c r="D2688" t="s">
        <v>174</v>
      </c>
      <c r="E2688">
        <v>0.65</v>
      </c>
      <c r="F2688">
        <v>0.65900000000000003</v>
      </c>
      <c r="G2688">
        <v>0.86399999999999999</v>
      </c>
      <c r="H2688">
        <v>0.71099999999999997</v>
      </c>
      <c r="I2688">
        <v>0.78400000000000003</v>
      </c>
      <c r="J2688">
        <v>35</v>
      </c>
    </row>
    <row r="2689" spans="1:10" ht="15" x14ac:dyDescent="0.25">
      <c r="A2689" t="s">
        <v>340</v>
      </c>
      <c r="B2689" t="s">
        <v>178</v>
      </c>
      <c r="C2689" t="s">
        <v>23</v>
      </c>
      <c r="D2689" t="s">
        <v>174</v>
      </c>
      <c r="E2689">
        <v>794</v>
      </c>
      <c r="F2689">
        <v>8596</v>
      </c>
      <c r="G2689">
        <v>10618</v>
      </c>
      <c r="H2689">
        <v>8944</v>
      </c>
      <c r="I2689">
        <v>9628</v>
      </c>
      <c r="J2689">
        <v>36</v>
      </c>
    </row>
    <row r="2690" spans="1:10" ht="15" x14ac:dyDescent="0.25">
      <c r="A2690" t="s">
        <v>340</v>
      </c>
      <c r="B2690" t="s">
        <v>493</v>
      </c>
      <c r="C2690" t="s">
        <v>23</v>
      </c>
      <c r="D2690" t="s">
        <v>174</v>
      </c>
      <c r="E2690"/>
      <c r="F2690"/>
      <c r="G2690">
        <v>3</v>
      </c>
      <c r="H2690"/>
      <c r="I2690"/>
      <c r="J2690">
        <v>39</v>
      </c>
    </row>
    <row r="2691" spans="1:10" ht="15" x14ac:dyDescent="0.25">
      <c r="A2691" t="s">
        <v>340</v>
      </c>
      <c r="B2691" t="s">
        <v>494</v>
      </c>
      <c r="C2691" t="s">
        <v>23</v>
      </c>
      <c r="D2691" t="s">
        <v>174</v>
      </c>
      <c r="E2691"/>
      <c r="F2691"/>
      <c r="G2691">
        <v>3</v>
      </c>
      <c r="H2691">
        <v>1</v>
      </c>
      <c r="I2691">
        <v>1</v>
      </c>
      <c r="J2691">
        <v>40</v>
      </c>
    </row>
    <row r="2692" spans="1:10" ht="15" x14ac:dyDescent="0.25">
      <c r="A2692" t="s">
        <v>340</v>
      </c>
      <c r="B2692" t="s">
        <v>495</v>
      </c>
      <c r="C2692" t="s">
        <v>23</v>
      </c>
      <c r="D2692" t="s">
        <v>174</v>
      </c>
      <c r="E2692"/>
      <c r="F2692"/>
      <c r="G2692">
        <v>3</v>
      </c>
      <c r="H2692">
        <v>1</v>
      </c>
      <c r="I2692">
        <v>1</v>
      </c>
      <c r="J2692">
        <v>41</v>
      </c>
    </row>
    <row r="2693" spans="1:10" ht="15" x14ac:dyDescent="0.25">
      <c r="A2693" t="s">
        <v>0</v>
      </c>
      <c r="B2693" t="s">
        <v>458</v>
      </c>
      <c r="C2693" t="s">
        <v>496</v>
      </c>
      <c r="D2693" t="s">
        <v>496</v>
      </c>
      <c r="E2693">
        <v>1912</v>
      </c>
      <c r="F2693">
        <v>12384</v>
      </c>
      <c r="G2693">
        <v>601</v>
      </c>
      <c r="H2693">
        <v>14910</v>
      </c>
      <c r="I2693">
        <v>12408</v>
      </c>
      <c r="J2693">
        <v>1</v>
      </c>
    </row>
    <row r="2694" spans="1:10" ht="15" x14ac:dyDescent="0.25">
      <c r="A2694" t="s">
        <v>0</v>
      </c>
      <c r="B2694" t="s">
        <v>459</v>
      </c>
      <c r="C2694" t="s">
        <v>496</v>
      </c>
      <c r="D2694" t="s">
        <v>496</v>
      </c>
      <c r="E2694">
        <v>2782</v>
      </c>
      <c r="F2694">
        <v>13590</v>
      </c>
      <c r="G2694">
        <v>1735</v>
      </c>
      <c r="H2694">
        <v>18121</v>
      </c>
      <c r="I2694">
        <v>20463</v>
      </c>
      <c r="J2694">
        <v>2</v>
      </c>
    </row>
    <row r="2695" spans="1:10" ht="15" x14ac:dyDescent="0.25">
      <c r="A2695" t="s">
        <v>0</v>
      </c>
      <c r="B2695" t="s">
        <v>460</v>
      </c>
      <c r="C2695" t="s">
        <v>496</v>
      </c>
      <c r="D2695" t="s">
        <v>496</v>
      </c>
      <c r="E2695"/>
      <c r="F2695"/>
      <c r="G2695"/>
      <c r="H2695">
        <v>63617</v>
      </c>
      <c r="I2695">
        <v>47272</v>
      </c>
      <c r="J2695">
        <v>3</v>
      </c>
    </row>
    <row r="2696" spans="1:10" ht="15" x14ac:dyDescent="0.25">
      <c r="A2696" t="s">
        <v>0</v>
      </c>
      <c r="B2696" t="s">
        <v>461</v>
      </c>
      <c r="C2696" t="s">
        <v>496</v>
      </c>
      <c r="D2696" t="s">
        <v>496</v>
      </c>
      <c r="E2696">
        <v>1413</v>
      </c>
      <c r="F2696">
        <v>6698</v>
      </c>
      <c r="G2696">
        <v>921</v>
      </c>
      <c r="H2696">
        <v>9041</v>
      </c>
      <c r="I2696">
        <v>10320</v>
      </c>
      <c r="J2696">
        <v>4</v>
      </c>
    </row>
    <row r="2697" spans="1:10" ht="15" x14ac:dyDescent="0.25">
      <c r="A2697" t="s">
        <v>0</v>
      </c>
      <c r="B2697" t="s">
        <v>462</v>
      </c>
      <c r="C2697" t="s">
        <v>496</v>
      </c>
      <c r="D2697" t="s">
        <v>496</v>
      </c>
      <c r="E2697">
        <v>1282</v>
      </c>
      <c r="F2697">
        <v>6719</v>
      </c>
      <c r="G2697">
        <v>810</v>
      </c>
      <c r="H2697">
        <v>8816</v>
      </c>
      <c r="I2697">
        <v>9927</v>
      </c>
      <c r="J2697">
        <v>5</v>
      </c>
    </row>
    <row r="2698" spans="1:10" ht="15" x14ac:dyDescent="0.25">
      <c r="A2698" t="s">
        <v>0</v>
      </c>
      <c r="B2698" t="s">
        <v>463</v>
      </c>
      <c r="C2698" t="s">
        <v>496</v>
      </c>
      <c r="D2698" t="s">
        <v>496</v>
      </c>
      <c r="E2698">
        <v>949</v>
      </c>
      <c r="F2698">
        <v>1756</v>
      </c>
      <c r="G2698">
        <v>230</v>
      </c>
      <c r="H2698">
        <v>2936</v>
      </c>
      <c r="I2698">
        <v>2877</v>
      </c>
      <c r="J2698">
        <v>6</v>
      </c>
    </row>
    <row r="2699" spans="1:10" ht="15" x14ac:dyDescent="0.25">
      <c r="A2699" t="s">
        <v>0</v>
      </c>
      <c r="B2699" t="s">
        <v>464</v>
      </c>
      <c r="C2699" t="s">
        <v>496</v>
      </c>
      <c r="D2699" t="s">
        <v>496</v>
      </c>
      <c r="E2699">
        <v>40</v>
      </c>
      <c r="F2699">
        <v>183</v>
      </c>
      <c r="G2699">
        <v>31</v>
      </c>
      <c r="H2699">
        <v>254</v>
      </c>
      <c r="I2699">
        <v>295</v>
      </c>
      <c r="J2699">
        <v>7</v>
      </c>
    </row>
    <row r="2700" spans="1:10" ht="15" x14ac:dyDescent="0.25">
      <c r="A2700" t="s">
        <v>0</v>
      </c>
      <c r="B2700" t="s">
        <v>465</v>
      </c>
      <c r="C2700" t="s">
        <v>496</v>
      </c>
      <c r="D2700" t="s">
        <v>496</v>
      </c>
      <c r="E2700">
        <v>15</v>
      </c>
      <c r="F2700">
        <v>237</v>
      </c>
      <c r="G2700">
        <v>26</v>
      </c>
      <c r="H2700">
        <v>278</v>
      </c>
      <c r="I2700">
        <v>311</v>
      </c>
      <c r="J2700">
        <v>8</v>
      </c>
    </row>
    <row r="2701" spans="1:10" ht="15" x14ac:dyDescent="0.25">
      <c r="A2701" t="s">
        <v>0</v>
      </c>
      <c r="B2701" t="s">
        <v>466</v>
      </c>
      <c r="C2701" t="s">
        <v>496</v>
      </c>
      <c r="D2701" t="s">
        <v>496</v>
      </c>
      <c r="E2701">
        <v>330</v>
      </c>
      <c r="F2701">
        <v>3814</v>
      </c>
      <c r="G2701">
        <v>543</v>
      </c>
      <c r="H2701">
        <v>4687</v>
      </c>
      <c r="I2701">
        <v>5045</v>
      </c>
      <c r="J2701">
        <v>9</v>
      </c>
    </row>
    <row r="2702" spans="1:10" ht="15" x14ac:dyDescent="0.25">
      <c r="A2702" t="s">
        <v>0</v>
      </c>
      <c r="B2702" t="s">
        <v>467</v>
      </c>
      <c r="C2702" t="s">
        <v>496</v>
      </c>
      <c r="D2702" t="s">
        <v>496</v>
      </c>
      <c r="E2702">
        <v>14</v>
      </c>
      <c r="F2702">
        <v>42</v>
      </c>
      <c r="G2702">
        <v>9</v>
      </c>
      <c r="H2702">
        <v>65</v>
      </c>
      <c r="I2702">
        <v>70</v>
      </c>
      <c r="J2702">
        <v>10</v>
      </c>
    </row>
    <row r="2703" spans="1:10" ht="15" x14ac:dyDescent="0.25">
      <c r="A2703" t="s">
        <v>0</v>
      </c>
      <c r="B2703" t="s">
        <v>468</v>
      </c>
      <c r="C2703" t="s">
        <v>496</v>
      </c>
      <c r="D2703" t="s">
        <v>496</v>
      </c>
      <c r="E2703">
        <v>1461</v>
      </c>
      <c r="F2703">
        <v>7892</v>
      </c>
      <c r="G2703">
        <v>923</v>
      </c>
      <c r="H2703">
        <v>10289</v>
      </c>
      <c r="I2703">
        <v>12249</v>
      </c>
      <c r="J2703">
        <v>11</v>
      </c>
    </row>
    <row r="2704" spans="1:10" ht="15" x14ac:dyDescent="0.25">
      <c r="A2704" t="s">
        <v>0</v>
      </c>
      <c r="B2704" t="s">
        <v>469</v>
      </c>
      <c r="C2704" t="s">
        <v>496</v>
      </c>
      <c r="D2704" t="s">
        <v>496</v>
      </c>
      <c r="E2704">
        <v>37</v>
      </c>
      <c r="F2704">
        <v>303</v>
      </c>
      <c r="G2704">
        <v>52</v>
      </c>
      <c r="H2704">
        <v>392</v>
      </c>
      <c r="I2704">
        <v>462</v>
      </c>
      <c r="J2704">
        <v>12</v>
      </c>
    </row>
    <row r="2705" spans="1:10" ht="15" x14ac:dyDescent="0.25">
      <c r="A2705" t="s">
        <v>0</v>
      </c>
      <c r="B2705" t="s">
        <v>470</v>
      </c>
      <c r="C2705" t="s">
        <v>496</v>
      </c>
      <c r="D2705" t="s">
        <v>496</v>
      </c>
      <c r="E2705">
        <v>41</v>
      </c>
      <c r="F2705">
        <v>692</v>
      </c>
      <c r="G2705">
        <v>74</v>
      </c>
      <c r="H2705">
        <v>807</v>
      </c>
      <c r="I2705">
        <v>876</v>
      </c>
      <c r="J2705">
        <v>13</v>
      </c>
    </row>
    <row r="2706" spans="1:10" ht="15" x14ac:dyDescent="0.25">
      <c r="A2706" t="s">
        <v>0</v>
      </c>
      <c r="B2706" t="s">
        <v>471</v>
      </c>
      <c r="C2706" t="s">
        <v>496</v>
      </c>
      <c r="D2706" t="s">
        <v>496</v>
      </c>
      <c r="E2706">
        <v>235</v>
      </c>
      <c r="F2706">
        <v>1383</v>
      </c>
      <c r="G2706">
        <v>153</v>
      </c>
      <c r="H2706">
        <v>1773</v>
      </c>
      <c r="I2706">
        <v>1909</v>
      </c>
      <c r="J2706">
        <v>14</v>
      </c>
    </row>
    <row r="2707" spans="1:10" ht="15" x14ac:dyDescent="0.25">
      <c r="A2707" t="s">
        <v>0</v>
      </c>
      <c r="B2707" t="s">
        <v>472</v>
      </c>
      <c r="C2707" t="s">
        <v>496</v>
      </c>
      <c r="D2707" t="s">
        <v>496</v>
      </c>
      <c r="E2707">
        <v>0</v>
      </c>
      <c r="F2707">
        <v>0</v>
      </c>
      <c r="G2707">
        <v>0</v>
      </c>
      <c r="H2707">
        <v>0</v>
      </c>
      <c r="I2707">
        <v>0</v>
      </c>
      <c r="J2707">
        <v>15</v>
      </c>
    </row>
    <row r="2708" spans="1:10" ht="15" x14ac:dyDescent="0.25">
      <c r="A2708" t="s">
        <v>0</v>
      </c>
      <c r="B2708" t="s">
        <v>473</v>
      </c>
      <c r="C2708" t="s">
        <v>496</v>
      </c>
      <c r="D2708" t="s">
        <v>496</v>
      </c>
      <c r="E2708">
        <v>2397</v>
      </c>
      <c r="F2708">
        <v>11874</v>
      </c>
      <c r="G2708">
        <v>1248</v>
      </c>
      <c r="H2708">
        <v>15522</v>
      </c>
      <c r="I2708">
        <v>17641</v>
      </c>
      <c r="J2708">
        <v>16</v>
      </c>
    </row>
    <row r="2709" spans="1:10" ht="15" x14ac:dyDescent="0.25">
      <c r="A2709" t="s">
        <v>0</v>
      </c>
      <c r="B2709" t="s">
        <v>474</v>
      </c>
      <c r="C2709" t="s">
        <v>496</v>
      </c>
      <c r="D2709" t="s">
        <v>496</v>
      </c>
      <c r="E2709">
        <v>2133</v>
      </c>
      <c r="F2709">
        <v>6482</v>
      </c>
      <c r="G2709">
        <v>1048</v>
      </c>
      <c r="H2709">
        <v>9672</v>
      </c>
      <c r="I2709">
        <v>10460</v>
      </c>
      <c r="J2709">
        <v>17</v>
      </c>
    </row>
    <row r="2710" spans="1:10" ht="15" x14ac:dyDescent="0.25">
      <c r="A2710" t="s">
        <v>0</v>
      </c>
      <c r="B2710" t="s">
        <v>475</v>
      </c>
      <c r="C2710" t="s">
        <v>496</v>
      </c>
      <c r="D2710" t="s">
        <v>496</v>
      </c>
      <c r="E2710">
        <v>87</v>
      </c>
      <c r="F2710">
        <v>993</v>
      </c>
      <c r="G2710">
        <v>149</v>
      </c>
      <c r="H2710">
        <v>1230</v>
      </c>
      <c r="I2710">
        <v>1480</v>
      </c>
      <c r="J2710">
        <v>18</v>
      </c>
    </row>
    <row r="2711" spans="1:10" ht="15" x14ac:dyDescent="0.25">
      <c r="A2711" t="s">
        <v>0</v>
      </c>
      <c r="B2711" t="s">
        <v>476</v>
      </c>
      <c r="C2711" t="s">
        <v>496</v>
      </c>
      <c r="D2711" t="s">
        <v>496</v>
      </c>
      <c r="E2711">
        <v>92</v>
      </c>
      <c r="F2711">
        <v>782</v>
      </c>
      <c r="G2711">
        <v>141</v>
      </c>
      <c r="H2711">
        <v>1017</v>
      </c>
      <c r="I2711">
        <v>1124</v>
      </c>
      <c r="J2711">
        <v>19</v>
      </c>
    </row>
    <row r="2712" spans="1:10" ht="15" x14ac:dyDescent="0.25">
      <c r="A2712" t="s">
        <v>0</v>
      </c>
      <c r="B2712" t="s">
        <v>477</v>
      </c>
      <c r="C2712" t="s">
        <v>496</v>
      </c>
      <c r="D2712" t="s">
        <v>496</v>
      </c>
      <c r="E2712">
        <v>106</v>
      </c>
      <c r="F2712">
        <v>1129</v>
      </c>
      <c r="G2712">
        <v>137</v>
      </c>
      <c r="H2712">
        <v>1373</v>
      </c>
      <c r="I2712">
        <v>1633</v>
      </c>
      <c r="J2712">
        <v>20</v>
      </c>
    </row>
    <row r="2713" spans="1:10" ht="15" x14ac:dyDescent="0.25">
      <c r="A2713" t="s">
        <v>0</v>
      </c>
      <c r="B2713" t="s">
        <v>478</v>
      </c>
      <c r="C2713" t="s">
        <v>496</v>
      </c>
      <c r="D2713" t="s">
        <v>496</v>
      </c>
      <c r="E2713">
        <v>132</v>
      </c>
      <c r="F2713">
        <v>2084</v>
      </c>
      <c r="G2713">
        <v>130</v>
      </c>
      <c r="H2713">
        <v>2347</v>
      </c>
      <c r="I2713">
        <v>2866</v>
      </c>
      <c r="J2713">
        <v>21</v>
      </c>
    </row>
    <row r="2714" spans="1:10" ht="15" x14ac:dyDescent="0.25">
      <c r="A2714" t="s">
        <v>0</v>
      </c>
      <c r="B2714" t="s">
        <v>479</v>
      </c>
      <c r="C2714" t="s">
        <v>496</v>
      </c>
      <c r="D2714" t="s">
        <v>496</v>
      </c>
      <c r="E2714">
        <v>43</v>
      </c>
      <c r="F2714">
        <v>661</v>
      </c>
      <c r="G2714">
        <v>35</v>
      </c>
      <c r="H2714">
        <v>739</v>
      </c>
      <c r="I2714">
        <v>853</v>
      </c>
      <c r="J2714">
        <v>22</v>
      </c>
    </row>
    <row r="2715" spans="1:10" ht="15" x14ac:dyDescent="0.25">
      <c r="A2715" t="s">
        <v>0</v>
      </c>
      <c r="B2715" t="s">
        <v>480</v>
      </c>
      <c r="C2715" t="s">
        <v>496</v>
      </c>
      <c r="D2715" t="s">
        <v>496</v>
      </c>
      <c r="E2715">
        <v>23</v>
      </c>
      <c r="F2715">
        <v>157</v>
      </c>
      <c r="G2715">
        <v>19</v>
      </c>
      <c r="H2715">
        <v>199</v>
      </c>
      <c r="I2715">
        <v>254</v>
      </c>
      <c r="J2715">
        <v>23</v>
      </c>
    </row>
    <row r="2716" spans="1:10" ht="15" x14ac:dyDescent="0.25">
      <c r="A2716" t="s">
        <v>0</v>
      </c>
      <c r="B2716" t="s">
        <v>481</v>
      </c>
      <c r="C2716" t="s">
        <v>496</v>
      </c>
      <c r="D2716" t="s">
        <v>496</v>
      </c>
      <c r="E2716">
        <v>829</v>
      </c>
      <c r="F2716">
        <v>5100</v>
      </c>
      <c r="G2716">
        <v>822</v>
      </c>
      <c r="H2716">
        <v>6753</v>
      </c>
      <c r="I2716">
        <v>7209</v>
      </c>
      <c r="J2716">
        <v>24</v>
      </c>
    </row>
    <row r="2717" spans="1:10" ht="15" x14ac:dyDescent="0.25">
      <c r="A2717" t="s">
        <v>0</v>
      </c>
      <c r="B2717" t="s">
        <v>482</v>
      </c>
      <c r="C2717" t="s">
        <v>496</v>
      </c>
      <c r="D2717" t="s">
        <v>496</v>
      </c>
      <c r="E2717">
        <v>749</v>
      </c>
      <c r="F2717">
        <v>3738</v>
      </c>
      <c r="G2717">
        <v>158</v>
      </c>
      <c r="H2717">
        <v>4647</v>
      </c>
      <c r="I2717">
        <v>5318</v>
      </c>
      <c r="J2717">
        <v>25</v>
      </c>
    </row>
    <row r="2718" spans="1:10" ht="15" x14ac:dyDescent="0.25">
      <c r="A2718" t="s">
        <v>0</v>
      </c>
      <c r="B2718" t="s">
        <v>483</v>
      </c>
      <c r="C2718" t="s">
        <v>496</v>
      </c>
      <c r="D2718" t="s">
        <v>496</v>
      </c>
      <c r="E2718">
        <v>153</v>
      </c>
      <c r="F2718">
        <v>1214</v>
      </c>
      <c r="G2718">
        <v>133</v>
      </c>
      <c r="H2718">
        <v>1502</v>
      </c>
      <c r="I2718">
        <v>1715</v>
      </c>
      <c r="J2718">
        <v>26</v>
      </c>
    </row>
    <row r="2719" spans="1:10" ht="15" x14ac:dyDescent="0.25">
      <c r="A2719" t="s">
        <v>0</v>
      </c>
      <c r="B2719" t="s">
        <v>484</v>
      </c>
      <c r="C2719" t="s">
        <v>496</v>
      </c>
      <c r="D2719" t="s">
        <v>496</v>
      </c>
      <c r="E2719">
        <v>59</v>
      </c>
      <c r="F2719">
        <v>377</v>
      </c>
      <c r="G2719">
        <v>22</v>
      </c>
      <c r="H2719">
        <v>459</v>
      </c>
      <c r="I2719">
        <v>449</v>
      </c>
      <c r="J2719">
        <v>27</v>
      </c>
    </row>
    <row r="2720" spans="1:10" ht="15" x14ac:dyDescent="0.25">
      <c r="A2720" t="s">
        <v>0</v>
      </c>
      <c r="B2720" t="s">
        <v>485</v>
      </c>
      <c r="C2720" t="s">
        <v>496</v>
      </c>
      <c r="D2720" t="s">
        <v>496</v>
      </c>
      <c r="E2720">
        <v>2</v>
      </c>
      <c r="F2720">
        <v>21</v>
      </c>
      <c r="G2720">
        <v>8</v>
      </c>
      <c r="H2720">
        <v>31</v>
      </c>
      <c r="I2720">
        <v>31</v>
      </c>
      <c r="J2720">
        <v>28</v>
      </c>
    </row>
    <row r="2721" spans="1:10" ht="15" x14ac:dyDescent="0.25">
      <c r="A2721" t="s">
        <v>0</v>
      </c>
      <c r="B2721" t="s">
        <v>486</v>
      </c>
      <c r="C2721" t="s">
        <v>496</v>
      </c>
      <c r="D2721" t="s">
        <v>496</v>
      </c>
      <c r="E2721">
        <v>167</v>
      </c>
      <c r="F2721">
        <v>1341</v>
      </c>
      <c r="G2721">
        <v>153</v>
      </c>
      <c r="H2721">
        <v>1663</v>
      </c>
      <c r="I2721">
        <v>1599</v>
      </c>
      <c r="J2721">
        <v>29</v>
      </c>
    </row>
    <row r="2722" spans="1:10" ht="15" x14ac:dyDescent="0.25">
      <c r="A2722" t="s">
        <v>0</v>
      </c>
      <c r="B2722" t="s">
        <v>487</v>
      </c>
      <c r="C2722" t="s">
        <v>496</v>
      </c>
      <c r="D2722" t="s">
        <v>496</v>
      </c>
      <c r="E2722">
        <v>9</v>
      </c>
      <c r="F2722">
        <v>28</v>
      </c>
      <c r="G2722">
        <v>1</v>
      </c>
      <c r="H2722">
        <v>38</v>
      </c>
      <c r="I2722">
        <v>34</v>
      </c>
      <c r="J2722">
        <v>30</v>
      </c>
    </row>
    <row r="2723" spans="1:10" ht="15" x14ac:dyDescent="0.25">
      <c r="A2723" t="s">
        <v>0</v>
      </c>
      <c r="B2723" t="s">
        <v>488</v>
      </c>
      <c r="C2723" t="s">
        <v>496</v>
      </c>
      <c r="D2723" t="s">
        <v>496</v>
      </c>
      <c r="E2723">
        <v>0</v>
      </c>
      <c r="F2723">
        <v>0</v>
      </c>
      <c r="G2723">
        <v>0</v>
      </c>
      <c r="H2723">
        <v>0</v>
      </c>
      <c r="I2723">
        <v>0</v>
      </c>
      <c r="J2723">
        <v>31</v>
      </c>
    </row>
    <row r="2724" spans="1:10" ht="15" x14ac:dyDescent="0.25">
      <c r="A2724" t="s">
        <v>0</v>
      </c>
      <c r="B2724" t="s">
        <v>489</v>
      </c>
      <c r="C2724" t="s">
        <v>496</v>
      </c>
      <c r="D2724" t="s">
        <v>496</v>
      </c>
      <c r="E2724">
        <v>216</v>
      </c>
      <c r="F2724">
        <v>2290</v>
      </c>
      <c r="G2724">
        <v>259</v>
      </c>
      <c r="H2724">
        <v>2766</v>
      </c>
      <c r="I2724">
        <v>2916</v>
      </c>
      <c r="J2724">
        <v>32</v>
      </c>
    </row>
    <row r="2725" spans="1:10" ht="15" x14ac:dyDescent="0.25">
      <c r="A2725" t="s">
        <v>0</v>
      </c>
      <c r="B2725" t="s">
        <v>490</v>
      </c>
      <c r="C2725" t="s">
        <v>496</v>
      </c>
      <c r="D2725" t="s">
        <v>496</v>
      </c>
      <c r="E2725">
        <v>230</v>
      </c>
      <c r="F2725">
        <v>1484</v>
      </c>
      <c r="G2725">
        <v>239</v>
      </c>
      <c r="H2725">
        <v>1953</v>
      </c>
      <c r="I2725">
        <v>1862</v>
      </c>
      <c r="J2725">
        <v>33</v>
      </c>
    </row>
    <row r="2726" spans="1:10" ht="15" x14ac:dyDescent="0.25">
      <c r="A2726" t="s">
        <v>0</v>
      </c>
      <c r="B2726" t="s">
        <v>491</v>
      </c>
      <c r="C2726" t="s">
        <v>496</v>
      </c>
      <c r="D2726" t="s">
        <v>496</v>
      </c>
      <c r="E2726">
        <v>0.70199999999999996</v>
      </c>
      <c r="F2726">
        <v>0.65900000000000003</v>
      </c>
      <c r="G2726">
        <v>0.84</v>
      </c>
      <c r="H2726">
        <v>0.68400000000000005</v>
      </c>
      <c r="I2726">
        <v>0.70699999999999996</v>
      </c>
      <c r="J2726">
        <v>34</v>
      </c>
    </row>
    <row r="2727" spans="1:10" ht="15" x14ac:dyDescent="0.25">
      <c r="A2727" t="s">
        <v>0</v>
      </c>
      <c r="B2727" t="s">
        <v>492</v>
      </c>
      <c r="C2727" t="s">
        <v>496</v>
      </c>
      <c r="D2727" t="s">
        <v>496</v>
      </c>
      <c r="E2727">
        <v>0.67900000000000005</v>
      </c>
      <c r="F2727">
        <v>0.65300000000000002</v>
      </c>
      <c r="G2727">
        <v>0.79300000000000004</v>
      </c>
      <c r="H2727">
        <v>0.67200000000000004</v>
      </c>
      <c r="I2727">
        <v>0.71299999999999997</v>
      </c>
      <c r="J2727">
        <v>35</v>
      </c>
    </row>
    <row r="2728" spans="1:10" ht="15" x14ac:dyDescent="0.25">
      <c r="A2728" t="s">
        <v>0</v>
      </c>
      <c r="B2728" t="s">
        <v>178</v>
      </c>
      <c r="C2728" t="s">
        <v>496</v>
      </c>
      <c r="D2728" t="s">
        <v>496</v>
      </c>
      <c r="E2728">
        <v>6659</v>
      </c>
      <c r="F2728">
        <v>7392</v>
      </c>
      <c r="G2728">
        <v>10326</v>
      </c>
      <c r="H2728">
        <v>7402</v>
      </c>
      <c r="I2728">
        <v>7445</v>
      </c>
      <c r="J2728">
        <v>36</v>
      </c>
    </row>
    <row r="2729" spans="1:10" ht="15" x14ac:dyDescent="0.25">
      <c r="A2729" t="s">
        <v>0</v>
      </c>
      <c r="B2729" t="s">
        <v>493</v>
      </c>
      <c r="C2729" t="s">
        <v>496</v>
      </c>
      <c r="D2729" t="s">
        <v>496</v>
      </c>
      <c r="E2729"/>
      <c r="F2729"/>
      <c r="G2729">
        <v>268</v>
      </c>
      <c r="H2729"/>
      <c r="I2729"/>
      <c r="J2729">
        <v>39</v>
      </c>
    </row>
    <row r="2730" spans="1:10" ht="15" x14ac:dyDescent="0.25">
      <c r="A2730" t="s">
        <v>0</v>
      </c>
      <c r="B2730" t="s">
        <v>494</v>
      </c>
      <c r="C2730" t="s">
        <v>496</v>
      </c>
      <c r="D2730" t="s">
        <v>496</v>
      </c>
      <c r="E2730"/>
      <c r="F2730"/>
      <c r="G2730">
        <v>268</v>
      </c>
      <c r="H2730">
        <v>1</v>
      </c>
      <c r="I2730">
        <v>1</v>
      </c>
      <c r="J2730">
        <v>40</v>
      </c>
    </row>
    <row r="2731" spans="1:10" ht="15" x14ac:dyDescent="0.25">
      <c r="A2731" t="s">
        <v>0</v>
      </c>
      <c r="B2731" t="s">
        <v>495</v>
      </c>
      <c r="C2731" t="s">
        <v>496</v>
      </c>
      <c r="D2731" t="s">
        <v>496</v>
      </c>
      <c r="E2731"/>
      <c r="F2731"/>
      <c r="G2731">
        <v>268</v>
      </c>
      <c r="H2731">
        <v>1</v>
      </c>
      <c r="I2731">
        <v>1</v>
      </c>
      <c r="J2731">
        <v>41</v>
      </c>
    </row>
  </sheetData>
  <pageMargins left="0.75" right="0.75" top="1" bottom="1" header="0.5" footer="0.5"/>
  <headerFooter alignWithMargins="0">
    <oddHeader>&amp;A</oddHeader>
    <oddFoote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J2731"/>
  <sheetViews>
    <sheetView workbookViewId="0">
      <selection activeCell="A2" sqref="A2:I2731"/>
    </sheetView>
  </sheetViews>
  <sheetFormatPr defaultRowHeight="15" x14ac:dyDescent="0.25"/>
  <sheetData>
    <row r="1" spans="1:10" x14ac:dyDescent="0.25">
      <c r="A1" t="s">
        <v>267</v>
      </c>
      <c r="B1" t="s">
        <v>268</v>
      </c>
      <c r="C1" t="s">
        <v>455</v>
      </c>
      <c r="D1" t="s">
        <v>456</v>
      </c>
      <c r="E1" t="s">
        <v>269</v>
      </c>
      <c r="F1" t="s">
        <v>270</v>
      </c>
      <c r="G1" t="s">
        <v>271</v>
      </c>
      <c r="H1" t="s">
        <v>189</v>
      </c>
      <c r="I1" t="s">
        <v>457</v>
      </c>
      <c r="J1" t="s">
        <v>273</v>
      </c>
    </row>
    <row r="2" spans="1:10" x14ac:dyDescent="0.25">
      <c r="A2" t="s">
        <v>274</v>
      </c>
      <c r="B2" t="s">
        <v>458</v>
      </c>
      <c r="C2" t="s">
        <v>1</v>
      </c>
      <c r="D2" t="s">
        <v>93</v>
      </c>
      <c r="E2">
        <v>28</v>
      </c>
      <c r="F2">
        <v>352</v>
      </c>
      <c r="G2">
        <v>23</v>
      </c>
      <c r="H2">
        <v>403</v>
      </c>
      <c r="J2">
        <v>1</v>
      </c>
    </row>
    <row r="3" spans="1:10" x14ac:dyDescent="0.25">
      <c r="A3" t="s">
        <v>274</v>
      </c>
      <c r="B3" t="s">
        <v>459</v>
      </c>
      <c r="C3" t="s">
        <v>1</v>
      </c>
      <c r="D3" t="s">
        <v>93</v>
      </c>
      <c r="E3">
        <v>32</v>
      </c>
      <c r="F3">
        <v>618</v>
      </c>
      <c r="G3">
        <v>26</v>
      </c>
      <c r="H3">
        <v>676</v>
      </c>
      <c r="J3">
        <v>2</v>
      </c>
    </row>
    <row r="4" spans="1:10" x14ac:dyDescent="0.25">
      <c r="A4" t="s">
        <v>274</v>
      </c>
      <c r="B4" t="s">
        <v>460</v>
      </c>
      <c r="C4" t="s">
        <v>1</v>
      </c>
      <c r="D4" t="s">
        <v>93</v>
      </c>
      <c r="E4">
        <v>9</v>
      </c>
      <c r="F4">
        <v>249</v>
      </c>
      <c r="G4">
        <v>6</v>
      </c>
      <c r="J4">
        <v>3</v>
      </c>
    </row>
    <row r="5" spans="1:10" x14ac:dyDescent="0.25">
      <c r="A5" t="s">
        <v>274</v>
      </c>
      <c r="B5" t="s">
        <v>461</v>
      </c>
      <c r="C5" t="s">
        <v>1</v>
      </c>
      <c r="D5" t="s">
        <v>93</v>
      </c>
      <c r="E5">
        <v>20</v>
      </c>
      <c r="F5">
        <v>302</v>
      </c>
      <c r="G5">
        <v>19</v>
      </c>
      <c r="H5">
        <v>341</v>
      </c>
      <c r="J5">
        <v>4</v>
      </c>
    </row>
    <row r="6" spans="1:10" x14ac:dyDescent="0.25">
      <c r="A6" t="s">
        <v>274</v>
      </c>
      <c r="B6" t="s">
        <v>462</v>
      </c>
      <c r="C6" t="s">
        <v>1</v>
      </c>
      <c r="D6" t="s">
        <v>93</v>
      </c>
      <c r="E6">
        <v>9</v>
      </c>
      <c r="F6">
        <v>315</v>
      </c>
      <c r="G6">
        <v>7</v>
      </c>
      <c r="H6">
        <v>331</v>
      </c>
      <c r="J6">
        <v>5</v>
      </c>
    </row>
    <row r="7" spans="1:10" x14ac:dyDescent="0.25">
      <c r="A7" t="s">
        <v>274</v>
      </c>
      <c r="B7" t="s">
        <v>463</v>
      </c>
      <c r="C7" t="s">
        <v>1</v>
      </c>
      <c r="D7" t="s">
        <v>93</v>
      </c>
      <c r="F7">
        <v>25</v>
      </c>
      <c r="H7">
        <v>25</v>
      </c>
      <c r="J7">
        <v>6</v>
      </c>
    </row>
    <row r="8" spans="1:10" x14ac:dyDescent="0.25">
      <c r="A8" t="s">
        <v>274</v>
      </c>
      <c r="B8" t="s">
        <v>464</v>
      </c>
      <c r="C8" t="s">
        <v>1</v>
      </c>
      <c r="D8" t="s">
        <v>93</v>
      </c>
      <c r="E8">
        <v>1</v>
      </c>
      <c r="F8">
        <v>8</v>
      </c>
      <c r="G8">
        <v>1</v>
      </c>
      <c r="H8">
        <v>10</v>
      </c>
      <c r="J8">
        <v>7</v>
      </c>
    </row>
    <row r="9" spans="1:10" x14ac:dyDescent="0.25">
      <c r="A9" t="s">
        <v>274</v>
      </c>
      <c r="B9" t="s">
        <v>465</v>
      </c>
      <c r="C9" t="s">
        <v>1</v>
      </c>
      <c r="D9" t="s">
        <v>93</v>
      </c>
      <c r="F9">
        <v>9</v>
      </c>
      <c r="H9">
        <v>9</v>
      </c>
      <c r="J9">
        <v>8</v>
      </c>
    </row>
    <row r="10" spans="1:10" x14ac:dyDescent="0.25">
      <c r="A10" t="s">
        <v>274</v>
      </c>
      <c r="B10" t="s">
        <v>466</v>
      </c>
      <c r="C10" t="s">
        <v>1</v>
      </c>
      <c r="D10" t="s">
        <v>93</v>
      </c>
      <c r="E10">
        <v>21</v>
      </c>
      <c r="F10">
        <v>191</v>
      </c>
      <c r="G10">
        <v>17</v>
      </c>
      <c r="H10">
        <v>229</v>
      </c>
      <c r="J10">
        <v>9</v>
      </c>
    </row>
    <row r="11" spans="1:10" x14ac:dyDescent="0.25">
      <c r="A11" t="s">
        <v>274</v>
      </c>
      <c r="B11" t="s">
        <v>467</v>
      </c>
      <c r="C11" t="s">
        <v>1</v>
      </c>
      <c r="D11" t="s">
        <v>93</v>
      </c>
      <c r="F11">
        <v>1</v>
      </c>
      <c r="H11">
        <v>1</v>
      </c>
      <c r="J11">
        <v>10</v>
      </c>
    </row>
    <row r="12" spans="1:10" x14ac:dyDescent="0.25">
      <c r="A12" t="s">
        <v>274</v>
      </c>
      <c r="B12" t="s">
        <v>468</v>
      </c>
      <c r="C12" t="s">
        <v>1</v>
      </c>
      <c r="D12" t="s">
        <v>93</v>
      </c>
      <c r="E12">
        <v>9</v>
      </c>
      <c r="F12">
        <v>374</v>
      </c>
      <c r="G12">
        <v>8</v>
      </c>
      <c r="H12">
        <v>391</v>
      </c>
      <c r="J12">
        <v>11</v>
      </c>
    </row>
    <row r="13" spans="1:10" x14ac:dyDescent="0.25">
      <c r="A13" t="s">
        <v>274</v>
      </c>
      <c r="B13" t="s">
        <v>469</v>
      </c>
      <c r="C13" t="s">
        <v>1</v>
      </c>
      <c r="D13" t="s">
        <v>93</v>
      </c>
      <c r="E13">
        <v>1</v>
      </c>
      <c r="F13">
        <v>11</v>
      </c>
      <c r="G13">
        <v>2</v>
      </c>
      <c r="H13">
        <v>14</v>
      </c>
      <c r="J13">
        <v>12</v>
      </c>
    </row>
    <row r="14" spans="1:10" x14ac:dyDescent="0.25">
      <c r="A14" t="s">
        <v>274</v>
      </c>
      <c r="B14" t="s">
        <v>470</v>
      </c>
      <c r="C14" t="s">
        <v>1</v>
      </c>
      <c r="D14" t="s">
        <v>93</v>
      </c>
      <c r="E14">
        <v>2</v>
      </c>
      <c r="F14">
        <v>17</v>
      </c>
      <c r="H14">
        <v>19</v>
      </c>
      <c r="J14">
        <v>13</v>
      </c>
    </row>
    <row r="15" spans="1:10" x14ac:dyDescent="0.25">
      <c r="A15" t="s">
        <v>274</v>
      </c>
      <c r="B15" t="s">
        <v>471</v>
      </c>
      <c r="C15" t="s">
        <v>1</v>
      </c>
      <c r="D15" t="s">
        <v>93</v>
      </c>
      <c r="E15">
        <v>2</v>
      </c>
      <c r="F15">
        <v>59</v>
      </c>
      <c r="G15">
        <v>3</v>
      </c>
      <c r="H15">
        <v>64</v>
      </c>
      <c r="J15">
        <v>14</v>
      </c>
    </row>
    <row r="16" spans="1:10" x14ac:dyDescent="0.25">
      <c r="A16" t="s">
        <v>274</v>
      </c>
      <c r="B16" t="s">
        <v>472</v>
      </c>
      <c r="C16" t="s">
        <v>1</v>
      </c>
      <c r="D16" t="s">
        <v>93</v>
      </c>
      <c r="J16">
        <v>15</v>
      </c>
    </row>
    <row r="17" spans="1:10" x14ac:dyDescent="0.25">
      <c r="A17" t="s">
        <v>274</v>
      </c>
      <c r="B17" t="s">
        <v>473</v>
      </c>
      <c r="C17" t="s">
        <v>1</v>
      </c>
      <c r="D17" t="s">
        <v>93</v>
      </c>
      <c r="E17">
        <v>18</v>
      </c>
      <c r="F17">
        <v>596</v>
      </c>
      <c r="G17">
        <v>16</v>
      </c>
      <c r="H17">
        <v>630</v>
      </c>
      <c r="J17">
        <v>16</v>
      </c>
    </row>
    <row r="18" spans="1:10" x14ac:dyDescent="0.25">
      <c r="A18" t="s">
        <v>274</v>
      </c>
      <c r="B18" t="s">
        <v>474</v>
      </c>
      <c r="C18" t="s">
        <v>1</v>
      </c>
      <c r="D18" t="s">
        <v>93</v>
      </c>
      <c r="E18">
        <v>20</v>
      </c>
      <c r="F18">
        <v>165</v>
      </c>
      <c r="G18">
        <v>15</v>
      </c>
      <c r="H18">
        <v>200</v>
      </c>
      <c r="J18">
        <v>17</v>
      </c>
    </row>
    <row r="19" spans="1:10" x14ac:dyDescent="0.25">
      <c r="A19" t="s">
        <v>274</v>
      </c>
      <c r="B19" t="s">
        <v>475</v>
      </c>
      <c r="C19" t="s">
        <v>1</v>
      </c>
      <c r="D19" t="s">
        <v>93</v>
      </c>
      <c r="E19">
        <v>3</v>
      </c>
      <c r="F19">
        <v>54</v>
      </c>
      <c r="G19">
        <v>1</v>
      </c>
      <c r="H19">
        <v>58</v>
      </c>
      <c r="J19">
        <v>18</v>
      </c>
    </row>
    <row r="20" spans="1:10" x14ac:dyDescent="0.25">
      <c r="A20" t="s">
        <v>274</v>
      </c>
      <c r="B20" t="s">
        <v>476</v>
      </c>
      <c r="C20" t="s">
        <v>1</v>
      </c>
      <c r="D20" t="s">
        <v>93</v>
      </c>
      <c r="E20">
        <v>2</v>
      </c>
      <c r="F20">
        <v>28</v>
      </c>
      <c r="G20">
        <v>2</v>
      </c>
      <c r="H20">
        <v>32</v>
      </c>
      <c r="J20">
        <v>19</v>
      </c>
    </row>
    <row r="21" spans="1:10" x14ac:dyDescent="0.25">
      <c r="A21" t="s">
        <v>274</v>
      </c>
      <c r="B21" t="s">
        <v>477</v>
      </c>
      <c r="C21" t="s">
        <v>1</v>
      </c>
      <c r="D21" t="s">
        <v>93</v>
      </c>
      <c r="E21">
        <v>3</v>
      </c>
      <c r="F21">
        <v>79</v>
      </c>
      <c r="G21">
        <v>1</v>
      </c>
      <c r="H21">
        <v>83</v>
      </c>
      <c r="J21">
        <v>20</v>
      </c>
    </row>
    <row r="22" spans="1:10" x14ac:dyDescent="0.25">
      <c r="A22" t="s">
        <v>274</v>
      </c>
      <c r="B22" t="s">
        <v>478</v>
      </c>
      <c r="C22" t="s">
        <v>1</v>
      </c>
      <c r="D22" t="s">
        <v>93</v>
      </c>
      <c r="E22">
        <v>2</v>
      </c>
      <c r="F22">
        <v>155</v>
      </c>
      <c r="G22">
        <v>4</v>
      </c>
      <c r="H22">
        <v>161</v>
      </c>
      <c r="J22">
        <v>21</v>
      </c>
    </row>
    <row r="23" spans="1:10" x14ac:dyDescent="0.25">
      <c r="A23" t="s">
        <v>274</v>
      </c>
      <c r="B23" t="s">
        <v>479</v>
      </c>
      <c r="C23" t="s">
        <v>1</v>
      </c>
      <c r="D23" t="s">
        <v>93</v>
      </c>
      <c r="F23">
        <v>53</v>
      </c>
      <c r="H23">
        <v>53</v>
      </c>
      <c r="J23">
        <v>22</v>
      </c>
    </row>
    <row r="24" spans="1:10" x14ac:dyDescent="0.25">
      <c r="A24" t="s">
        <v>274</v>
      </c>
      <c r="B24" t="s">
        <v>480</v>
      </c>
      <c r="C24" t="s">
        <v>1</v>
      </c>
      <c r="D24" t="s">
        <v>93</v>
      </c>
      <c r="E24">
        <v>1</v>
      </c>
      <c r="F24">
        <v>7</v>
      </c>
      <c r="H24">
        <v>8</v>
      </c>
      <c r="J24">
        <v>23</v>
      </c>
    </row>
    <row r="25" spans="1:10" x14ac:dyDescent="0.25">
      <c r="A25" t="s">
        <v>274</v>
      </c>
      <c r="B25" t="s">
        <v>481</v>
      </c>
      <c r="C25" t="s">
        <v>1</v>
      </c>
      <c r="D25" t="s">
        <v>93</v>
      </c>
      <c r="E25">
        <v>14</v>
      </c>
      <c r="F25">
        <v>51</v>
      </c>
      <c r="G25">
        <v>9</v>
      </c>
      <c r="H25">
        <v>74</v>
      </c>
      <c r="J25">
        <v>24</v>
      </c>
    </row>
    <row r="26" spans="1:10" x14ac:dyDescent="0.25">
      <c r="A26" t="s">
        <v>274</v>
      </c>
      <c r="B26" t="s">
        <v>482</v>
      </c>
      <c r="C26" t="s">
        <v>1</v>
      </c>
      <c r="D26" t="s">
        <v>93</v>
      </c>
      <c r="E26">
        <v>6</v>
      </c>
      <c r="F26">
        <v>198</v>
      </c>
      <c r="G26">
        <v>2</v>
      </c>
      <c r="H26">
        <v>206</v>
      </c>
      <c r="J26">
        <v>25</v>
      </c>
    </row>
    <row r="27" spans="1:10" x14ac:dyDescent="0.25">
      <c r="A27" t="s">
        <v>274</v>
      </c>
      <c r="B27" t="s">
        <v>483</v>
      </c>
      <c r="C27" t="s">
        <v>1</v>
      </c>
      <c r="D27" t="s">
        <v>93</v>
      </c>
      <c r="E27">
        <v>3</v>
      </c>
      <c r="F27">
        <v>28</v>
      </c>
      <c r="G27">
        <v>6</v>
      </c>
      <c r="H27">
        <v>37</v>
      </c>
      <c r="J27">
        <v>26</v>
      </c>
    </row>
    <row r="28" spans="1:10" x14ac:dyDescent="0.25">
      <c r="A28" t="s">
        <v>274</v>
      </c>
      <c r="B28" t="s">
        <v>484</v>
      </c>
      <c r="C28" t="s">
        <v>1</v>
      </c>
      <c r="D28" t="s">
        <v>93</v>
      </c>
      <c r="E28">
        <v>2</v>
      </c>
      <c r="F28">
        <v>3</v>
      </c>
      <c r="H28">
        <v>5</v>
      </c>
      <c r="J28">
        <v>27</v>
      </c>
    </row>
    <row r="29" spans="1:10" x14ac:dyDescent="0.25">
      <c r="A29" t="s">
        <v>274</v>
      </c>
      <c r="B29" t="s">
        <v>485</v>
      </c>
      <c r="C29" t="s">
        <v>1</v>
      </c>
      <c r="D29" t="s">
        <v>93</v>
      </c>
      <c r="E29">
        <v>1</v>
      </c>
      <c r="H29">
        <v>1</v>
      </c>
      <c r="J29">
        <v>28</v>
      </c>
    </row>
    <row r="30" spans="1:10" x14ac:dyDescent="0.25">
      <c r="A30" t="s">
        <v>274</v>
      </c>
      <c r="B30" t="s">
        <v>486</v>
      </c>
      <c r="C30" t="s">
        <v>1</v>
      </c>
      <c r="D30" t="s">
        <v>93</v>
      </c>
      <c r="F30">
        <v>17</v>
      </c>
      <c r="H30">
        <v>17</v>
      </c>
      <c r="J30">
        <v>29</v>
      </c>
    </row>
    <row r="31" spans="1:10" x14ac:dyDescent="0.25">
      <c r="A31" t="s">
        <v>274</v>
      </c>
      <c r="B31" t="s">
        <v>487</v>
      </c>
      <c r="C31" t="s">
        <v>1</v>
      </c>
      <c r="D31" t="s">
        <v>93</v>
      </c>
      <c r="F31">
        <v>1</v>
      </c>
      <c r="G31">
        <v>1</v>
      </c>
      <c r="H31">
        <v>2</v>
      </c>
      <c r="J31">
        <v>30</v>
      </c>
    </row>
    <row r="32" spans="1:10" x14ac:dyDescent="0.25">
      <c r="A32" t="s">
        <v>274</v>
      </c>
      <c r="B32" t="s">
        <v>488</v>
      </c>
      <c r="C32" t="s">
        <v>1</v>
      </c>
      <c r="D32" t="s">
        <v>93</v>
      </c>
      <c r="J32">
        <v>31</v>
      </c>
    </row>
    <row r="33" spans="1:10" x14ac:dyDescent="0.25">
      <c r="A33" t="s">
        <v>274</v>
      </c>
      <c r="B33" t="s">
        <v>489</v>
      </c>
      <c r="C33" t="s">
        <v>1</v>
      </c>
      <c r="D33" t="s">
        <v>93</v>
      </c>
      <c r="E33">
        <v>7</v>
      </c>
      <c r="F33">
        <v>63</v>
      </c>
      <c r="G33">
        <v>2</v>
      </c>
      <c r="H33">
        <v>72</v>
      </c>
      <c r="J33">
        <v>32</v>
      </c>
    </row>
    <row r="34" spans="1:10" x14ac:dyDescent="0.25">
      <c r="A34" t="s">
        <v>274</v>
      </c>
      <c r="B34" t="s">
        <v>490</v>
      </c>
      <c r="C34" t="s">
        <v>1</v>
      </c>
      <c r="D34" t="s">
        <v>93</v>
      </c>
      <c r="E34">
        <v>1</v>
      </c>
      <c r="F34">
        <v>2</v>
      </c>
      <c r="G34">
        <v>3</v>
      </c>
      <c r="H34">
        <v>6</v>
      </c>
      <c r="J34">
        <v>33</v>
      </c>
    </row>
    <row r="35" spans="1:10" x14ac:dyDescent="0.25">
      <c r="A35" t="s">
        <v>274</v>
      </c>
      <c r="B35" t="s">
        <v>491</v>
      </c>
      <c r="C35" t="s">
        <v>1</v>
      </c>
      <c r="D35" t="s">
        <v>93</v>
      </c>
      <c r="E35">
        <v>0.6</v>
      </c>
      <c r="F35">
        <v>0.67</v>
      </c>
      <c r="G35">
        <v>0.76900000000000002</v>
      </c>
      <c r="H35">
        <v>0.66500000000000004</v>
      </c>
      <c r="J35">
        <v>34</v>
      </c>
    </row>
    <row r="36" spans="1:10" x14ac:dyDescent="0.25">
      <c r="A36" t="s">
        <v>274</v>
      </c>
      <c r="B36" t="s">
        <v>492</v>
      </c>
      <c r="C36" t="s">
        <v>1</v>
      </c>
      <c r="D36" t="s">
        <v>93</v>
      </c>
      <c r="E36">
        <v>0.7</v>
      </c>
      <c r="F36">
        <v>0.68200000000000005</v>
      </c>
      <c r="G36">
        <v>1</v>
      </c>
      <c r="H36">
        <v>0.71199999999999997</v>
      </c>
      <c r="J36">
        <v>35</v>
      </c>
    </row>
    <row r="37" spans="1:10" x14ac:dyDescent="0.25">
      <c r="A37" t="s">
        <v>274</v>
      </c>
      <c r="B37" t="s">
        <v>178</v>
      </c>
      <c r="C37" t="s">
        <v>1</v>
      </c>
      <c r="D37" t="s">
        <v>93</v>
      </c>
      <c r="E37">
        <v>6603</v>
      </c>
      <c r="F37">
        <v>7206</v>
      </c>
      <c r="G37">
        <v>6131</v>
      </c>
      <c r="H37">
        <v>6944</v>
      </c>
      <c r="J37">
        <v>36</v>
      </c>
    </row>
    <row r="38" spans="1:10" x14ac:dyDescent="0.25">
      <c r="A38" t="s">
        <v>274</v>
      </c>
      <c r="B38" t="s">
        <v>493</v>
      </c>
      <c r="C38" t="s">
        <v>1</v>
      </c>
      <c r="D38" t="s">
        <v>93</v>
      </c>
      <c r="G38">
        <v>7</v>
      </c>
      <c r="J38">
        <v>39</v>
      </c>
    </row>
    <row r="39" spans="1:10" x14ac:dyDescent="0.25">
      <c r="A39" t="s">
        <v>274</v>
      </c>
      <c r="B39" t="s">
        <v>494</v>
      </c>
      <c r="C39" t="s">
        <v>1</v>
      </c>
      <c r="D39" t="s">
        <v>93</v>
      </c>
      <c r="G39">
        <v>7</v>
      </c>
      <c r="H39">
        <v>1</v>
      </c>
      <c r="J39">
        <v>40</v>
      </c>
    </row>
    <row r="40" spans="1:10" x14ac:dyDescent="0.25">
      <c r="A40" t="s">
        <v>274</v>
      </c>
      <c r="B40" t="s">
        <v>495</v>
      </c>
      <c r="C40" t="s">
        <v>1</v>
      </c>
      <c r="D40" t="s">
        <v>93</v>
      </c>
      <c r="G40">
        <v>7</v>
      </c>
      <c r="H40">
        <v>1</v>
      </c>
      <c r="J40">
        <v>41</v>
      </c>
    </row>
    <row r="41" spans="1:10" x14ac:dyDescent="0.25">
      <c r="A41" t="s">
        <v>275</v>
      </c>
      <c r="B41" t="s">
        <v>458</v>
      </c>
      <c r="C41" t="s">
        <v>2</v>
      </c>
      <c r="D41" t="s">
        <v>96</v>
      </c>
      <c r="F41">
        <v>399</v>
      </c>
      <c r="H41">
        <v>399</v>
      </c>
      <c r="J41">
        <v>1</v>
      </c>
    </row>
    <row r="42" spans="1:10" x14ac:dyDescent="0.25">
      <c r="A42" t="s">
        <v>275</v>
      </c>
      <c r="B42" t="s">
        <v>459</v>
      </c>
      <c r="C42" t="s">
        <v>2</v>
      </c>
      <c r="D42" t="s">
        <v>96</v>
      </c>
      <c r="E42">
        <v>1</v>
      </c>
      <c r="F42">
        <v>347</v>
      </c>
      <c r="G42">
        <v>11</v>
      </c>
      <c r="H42">
        <v>359</v>
      </c>
      <c r="J42">
        <v>2</v>
      </c>
    </row>
    <row r="43" spans="1:10" x14ac:dyDescent="0.25">
      <c r="A43" t="s">
        <v>275</v>
      </c>
      <c r="B43" t="s">
        <v>460</v>
      </c>
      <c r="C43" t="s">
        <v>2</v>
      </c>
      <c r="D43" t="s">
        <v>96</v>
      </c>
      <c r="F43">
        <v>184</v>
      </c>
      <c r="H43">
        <v>3</v>
      </c>
      <c r="J43">
        <v>3</v>
      </c>
    </row>
    <row r="44" spans="1:10" x14ac:dyDescent="0.25">
      <c r="A44" t="s">
        <v>275</v>
      </c>
      <c r="B44" t="s">
        <v>461</v>
      </c>
      <c r="C44" t="s">
        <v>2</v>
      </c>
      <c r="D44" t="s">
        <v>96</v>
      </c>
      <c r="E44">
        <v>1</v>
      </c>
      <c r="F44">
        <v>138</v>
      </c>
      <c r="G44">
        <v>6</v>
      </c>
      <c r="H44">
        <v>145</v>
      </c>
      <c r="J44">
        <v>4</v>
      </c>
    </row>
    <row r="45" spans="1:10" x14ac:dyDescent="0.25">
      <c r="A45" t="s">
        <v>275</v>
      </c>
      <c r="B45" t="s">
        <v>462</v>
      </c>
      <c r="C45" t="s">
        <v>2</v>
      </c>
      <c r="D45" t="s">
        <v>96</v>
      </c>
      <c r="F45">
        <v>206</v>
      </c>
      <c r="G45">
        <v>5</v>
      </c>
      <c r="H45">
        <v>211</v>
      </c>
      <c r="J45">
        <v>5</v>
      </c>
    </row>
    <row r="46" spans="1:10" x14ac:dyDescent="0.25">
      <c r="A46" t="s">
        <v>275</v>
      </c>
      <c r="B46" t="s">
        <v>463</v>
      </c>
      <c r="C46" t="s">
        <v>2</v>
      </c>
      <c r="D46" t="s">
        <v>96</v>
      </c>
      <c r="E46">
        <v>1</v>
      </c>
      <c r="F46">
        <v>91</v>
      </c>
      <c r="G46">
        <v>1</v>
      </c>
      <c r="H46">
        <v>93</v>
      </c>
      <c r="J46">
        <v>6</v>
      </c>
    </row>
    <row r="47" spans="1:10" x14ac:dyDescent="0.25">
      <c r="A47" t="s">
        <v>275</v>
      </c>
      <c r="B47" t="s">
        <v>464</v>
      </c>
      <c r="C47" t="s">
        <v>2</v>
      </c>
      <c r="D47" t="s">
        <v>96</v>
      </c>
      <c r="F47">
        <v>2</v>
      </c>
      <c r="H47">
        <v>2</v>
      </c>
      <c r="J47">
        <v>7</v>
      </c>
    </row>
    <row r="48" spans="1:10" x14ac:dyDescent="0.25">
      <c r="A48" t="s">
        <v>275</v>
      </c>
      <c r="B48" t="s">
        <v>465</v>
      </c>
      <c r="C48" t="s">
        <v>2</v>
      </c>
      <c r="D48" t="s">
        <v>96</v>
      </c>
      <c r="F48">
        <v>4</v>
      </c>
      <c r="G48">
        <v>1</v>
      </c>
      <c r="H48">
        <v>5</v>
      </c>
      <c r="J48">
        <v>8</v>
      </c>
    </row>
    <row r="49" spans="1:10" x14ac:dyDescent="0.25">
      <c r="A49" t="s">
        <v>275</v>
      </c>
      <c r="B49" t="s">
        <v>466</v>
      </c>
      <c r="C49" t="s">
        <v>2</v>
      </c>
      <c r="D49" t="s">
        <v>96</v>
      </c>
      <c r="F49">
        <v>40</v>
      </c>
      <c r="G49">
        <v>3</v>
      </c>
      <c r="H49">
        <v>43</v>
      </c>
      <c r="J49">
        <v>9</v>
      </c>
    </row>
    <row r="50" spans="1:10" x14ac:dyDescent="0.25">
      <c r="A50" t="s">
        <v>275</v>
      </c>
      <c r="B50" t="s">
        <v>467</v>
      </c>
      <c r="C50" t="s">
        <v>2</v>
      </c>
      <c r="D50" t="s">
        <v>96</v>
      </c>
      <c r="F50">
        <v>1</v>
      </c>
      <c r="H50">
        <v>1</v>
      </c>
      <c r="J50">
        <v>10</v>
      </c>
    </row>
    <row r="51" spans="1:10" x14ac:dyDescent="0.25">
      <c r="A51" t="s">
        <v>275</v>
      </c>
      <c r="B51" t="s">
        <v>468</v>
      </c>
      <c r="C51" t="s">
        <v>2</v>
      </c>
      <c r="D51" t="s">
        <v>96</v>
      </c>
      <c r="F51">
        <v>233</v>
      </c>
      <c r="G51">
        <v>5</v>
      </c>
      <c r="H51">
        <v>238</v>
      </c>
      <c r="J51">
        <v>11</v>
      </c>
    </row>
    <row r="52" spans="1:10" x14ac:dyDescent="0.25">
      <c r="A52" t="s">
        <v>275</v>
      </c>
      <c r="B52" t="s">
        <v>469</v>
      </c>
      <c r="C52" t="s">
        <v>2</v>
      </c>
      <c r="D52" t="s">
        <v>96</v>
      </c>
      <c r="F52">
        <v>5</v>
      </c>
      <c r="H52">
        <v>5</v>
      </c>
      <c r="J52">
        <v>12</v>
      </c>
    </row>
    <row r="53" spans="1:10" x14ac:dyDescent="0.25">
      <c r="A53" t="s">
        <v>275</v>
      </c>
      <c r="B53" t="s">
        <v>470</v>
      </c>
      <c r="C53" t="s">
        <v>2</v>
      </c>
      <c r="D53" t="s">
        <v>96</v>
      </c>
      <c r="F53">
        <v>5</v>
      </c>
      <c r="G53">
        <v>1</v>
      </c>
      <c r="H53">
        <v>6</v>
      </c>
      <c r="J53">
        <v>13</v>
      </c>
    </row>
    <row r="54" spans="1:10" x14ac:dyDescent="0.25">
      <c r="A54" t="s">
        <v>275</v>
      </c>
      <c r="B54" t="s">
        <v>471</v>
      </c>
      <c r="C54" t="s">
        <v>2</v>
      </c>
      <c r="D54" t="s">
        <v>96</v>
      </c>
      <c r="F54">
        <v>18</v>
      </c>
      <c r="H54">
        <v>18</v>
      </c>
      <c r="J54">
        <v>14</v>
      </c>
    </row>
    <row r="55" spans="1:10" x14ac:dyDescent="0.25">
      <c r="A55" t="s">
        <v>275</v>
      </c>
      <c r="B55" t="s">
        <v>472</v>
      </c>
      <c r="C55" t="s">
        <v>2</v>
      </c>
      <c r="D55" t="s">
        <v>96</v>
      </c>
      <c r="J55">
        <v>15</v>
      </c>
    </row>
    <row r="56" spans="1:10" x14ac:dyDescent="0.25">
      <c r="A56" t="s">
        <v>275</v>
      </c>
      <c r="B56" t="s">
        <v>473</v>
      </c>
      <c r="C56" t="s">
        <v>2</v>
      </c>
      <c r="D56" t="s">
        <v>96</v>
      </c>
      <c r="F56">
        <v>338</v>
      </c>
      <c r="G56">
        <v>11</v>
      </c>
      <c r="H56">
        <v>349</v>
      </c>
      <c r="J56">
        <v>16</v>
      </c>
    </row>
    <row r="57" spans="1:10" x14ac:dyDescent="0.25">
      <c r="A57" t="s">
        <v>275</v>
      </c>
      <c r="B57" t="s">
        <v>474</v>
      </c>
      <c r="C57" t="s">
        <v>2</v>
      </c>
      <c r="D57" t="s">
        <v>96</v>
      </c>
      <c r="E57">
        <v>1</v>
      </c>
      <c r="F57">
        <v>169</v>
      </c>
      <c r="G57">
        <v>4</v>
      </c>
      <c r="H57">
        <v>174</v>
      </c>
      <c r="J57">
        <v>17</v>
      </c>
    </row>
    <row r="58" spans="1:10" x14ac:dyDescent="0.25">
      <c r="A58" t="s">
        <v>275</v>
      </c>
      <c r="B58" t="s">
        <v>475</v>
      </c>
      <c r="C58" t="s">
        <v>2</v>
      </c>
      <c r="D58" t="s">
        <v>96</v>
      </c>
      <c r="F58">
        <v>19</v>
      </c>
      <c r="H58">
        <v>19</v>
      </c>
      <c r="J58">
        <v>18</v>
      </c>
    </row>
    <row r="59" spans="1:10" x14ac:dyDescent="0.25">
      <c r="A59" t="s">
        <v>275</v>
      </c>
      <c r="B59" t="s">
        <v>476</v>
      </c>
      <c r="C59" t="s">
        <v>2</v>
      </c>
      <c r="D59" t="s">
        <v>96</v>
      </c>
      <c r="F59">
        <v>14</v>
      </c>
      <c r="H59">
        <v>14</v>
      </c>
      <c r="J59">
        <v>19</v>
      </c>
    </row>
    <row r="60" spans="1:10" x14ac:dyDescent="0.25">
      <c r="A60" t="s">
        <v>275</v>
      </c>
      <c r="B60" t="s">
        <v>477</v>
      </c>
      <c r="C60" t="s">
        <v>2</v>
      </c>
      <c r="D60" t="s">
        <v>96</v>
      </c>
      <c r="F60">
        <v>32</v>
      </c>
      <c r="G60">
        <v>1</v>
      </c>
      <c r="H60">
        <v>33</v>
      </c>
      <c r="J60">
        <v>20</v>
      </c>
    </row>
    <row r="61" spans="1:10" x14ac:dyDescent="0.25">
      <c r="A61" t="s">
        <v>275</v>
      </c>
      <c r="B61" t="s">
        <v>478</v>
      </c>
      <c r="C61" t="s">
        <v>2</v>
      </c>
      <c r="D61" t="s">
        <v>96</v>
      </c>
      <c r="F61">
        <v>58</v>
      </c>
      <c r="G61">
        <v>3</v>
      </c>
      <c r="H61">
        <v>61</v>
      </c>
      <c r="J61">
        <v>21</v>
      </c>
    </row>
    <row r="62" spans="1:10" x14ac:dyDescent="0.25">
      <c r="A62" t="s">
        <v>275</v>
      </c>
      <c r="B62" t="s">
        <v>479</v>
      </c>
      <c r="C62" t="s">
        <v>2</v>
      </c>
      <c r="D62" t="s">
        <v>96</v>
      </c>
      <c r="F62">
        <v>9</v>
      </c>
      <c r="G62">
        <v>1</v>
      </c>
      <c r="H62">
        <v>10</v>
      </c>
      <c r="J62">
        <v>22</v>
      </c>
    </row>
    <row r="63" spans="1:10" x14ac:dyDescent="0.25">
      <c r="A63" t="s">
        <v>275</v>
      </c>
      <c r="B63" t="s">
        <v>480</v>
      </c>
      <c r="C63" t="s">
        <v>2</v>
      </c>
      <c r="D63" t="s">
        <v>96</v>
      </c>
      <c r="F63">
        <v>3</v>
      </c>
      <c r="H63">
        <v>3</v>
      </c>
      <c r="J63">
        <v>23</v>
      </c>
    </row>
    <row r="64" spans="1:10" x14ac:dyDescent="0.25">
      <c r="A64" t="s">
        <v>275</v>
      </c>
      <c r="B64" t="s">
        <v>481</v>
      </c>
      <c r="C64" t="s">
        <v>2</v>
      </c>
      <c r="D64" t="s">
        <v>96</v>
      </c>
      <c r="F64">
        <v>19</v>
      </c>
      <c r="G64">
        <v>2</v>
      </c>
      <c r="H64">
        <v>21</v>
      </c>
      <c r="J64">
        <v>24</v>
      </c>
    </row>
    <row r="65" spans="1:10" x14ac:dyDescent="0.25">
      <c r="A65" t="s">
        <v>275</v>
      </c>
      <c r="B65" t="s">
        <v>482</v>
      </c>
      <c r="C65" t="s">
        <v>2</v>
      </c>
      <c r="D65" t="s">
        <v>96</v>
      </c>
      <c r="F65">
        <v>113</v>
      </c>
      <c r="G65">
        <v>4</v>
      </c>
      <c r="H65">
        <v>117</v>
      </c>
      <c r="J65">
        <v>25</v>
      </c>
    </row>
    <row r="66" spans="1:10" x14ac:dyDescent="0.25">
      <c r="A66" t="s">
        <v>275</v>
      </c>
      <c r="B66" t="s">
        <v>483</v>
      </c>
      <c r="C66" t="s">
        <v>2</v>
      </c>
      <c r="D66" t="s">
        <v>96</v>
      </c>
      <c r="F66">
        <v>13</v>
      </c>
      <c r="G66">
        <v>1</v>
      </c>
      <c r="H66">
        <v>14</v>
      </c>
      <c r="J66">
        <v>26</v>
      </c>
    </row>
    <row r="67" spans="1:10" x14ac:dyDescent="0.25">
      <c r="A67" t="s">
        <v>275</v>
      </c>
      <c r="B67" t="s">
        <v>484</v>
      </c>
      <c r="C67" t="s">
        <v>2</v>
      </c>
      <c r="D67" t="s">
        <v>96</v>
      </c>
      <c r="F67">
        <v>5</v>
      </c>
      <c r="H67">
        <v>5</v>
      </c>
      <c r="J67">
        <v>27</v>
      </c>
    </row>
    <row r="68" spans="1:10" x14ac:dyDescent="0.25">
      <c r="A68" t="s">
        <v>275</v>
      </c>
      <c r="B68" t="s">
        <v>485</v>
      </c>
      <c r="C68" t="s">
        <v>2</v>
      </c>
      <c r="D68" t="s">
        <v>96</v>
      </c>
      <c r="J68">
        <v>28</v>
      </c>
    </row>
    <row r="69" spans="1:10" x14ac:dyDescent="0.25">
      <c r="A69" t="s">
        <v>275</v>
      </c>
      <c r="B69" t="s">
        <v>486</v>
      </c>
      <c r="C69" t="s">
        <v>2</v>
      </c>
      <c r="D69" t="s">
        <v>96</v>
      </c>
      <c r="F69">
        <v>47</v>
      </c>
      <c r="H69">
        <v>47</v>
      </c>
      <c r="J69">
        <v>29</v>
      </c>
    </row>
    <row r="70" spans="1:10" x14ac:dyDescent="0.25">
      <c r="A70" t="s">
        <v>275</v>
      </c>
      <c r="B70" t="s">
        <v>487</v>
      </c>
      <c r="C70" t="s">
        <v>2</v>
      </c>
      <c r="D70" t="s">
        <v>96</v>
      </c>
      <c r="F70">
        <v>1</v>
      </c>
      <c r="H70">
        <v>1</v>
      </c>
      <c r="J70">
        <v>30</v>
      </c>
    </row>
    <row r="71" spans="1:10" x14ac:dyDescent="0.25">
      <c r="A71" t="s">
        <v>275</v>
      </c>
      <c r="B71" t="s">
        <v>488</v>
      </c>
      <c r="C71" t="s">
        <v>2</v>
      </c>
      <c r="D71" t="s">
        <v>96</v>
      </c>
      <c r="J71">
        <v>31</v>
      </c>
    </row>
    <row r="72" spans="1:10" x14ac:dyDescent="0.25">
      <c r="A72" t="s">
        <v>275</v>
      </c>
      <c r="B72" t="s">
        <v>489</v>
      </c>
      <c r="C72" t="s">
        <v>2</v>
      </c>
      <c r="D72" t="s">
        <v>96</v>
      </c>
      <c r="F72">
        <v>29</v>
      </c>
      <c r="H72">
        <v>29</v>
      </c>
      <c r="J72">
        <v>32</v>
      </c>
    </row>
    <row r="73" spans="1:10" x14ac:dyDescent="0.25">
      <c r="A73" t="s">
        <v>275</v>
      </c>
      <c r="B73" t="s">
        <v>490</v>
      </c>
      <c r="C73" t="s">
        <v>2</v>
      </c>
      <c r="D73" t="s">
        <v>96</v>
      </c>
      <c r="F73">
        <v>1</v>
      </c>
      <c r="H73">
        <v>1</v>
      </c>
      <c r="J73">
        <v>33</v>
      </c>
    </row>
    <row r="74" spans="1:10" x14ac:dyDescent="0.25">
      <c r="A74" t="s">
        <v>275</v>
      </c>
      <c r="B74" t="s">
        <v>491</v>
      </c>
      <c r="C74" t="s">
        <v>2</v>
      </c>
      <c r="D74" t="s">
        <v>96</v>
      </c>
      <c r="F74">
        <v>0.70799999999999996</v>
      </c>
      <c r="H74">
        <v>0.70799999999999996</v>
      </c>
      <c r="J74">
        <v>34</v>
      </c>
    </row>
    <row r="75" spans="1:10" x14ac:dyDescent="0.25">
      <c r="A75" t="s">
        <v>275</v>
      </c>
      <c r="B75" t="s">
        <v>492</v>
      </c>
      <c r="C75" t="s">
        <v>2</v>
      </c>
      <c r="D75" t="s">
        <v>96</v>
      </c>
      <c r="F75">
        <v>0.67300000000000004</v>
      </c>
      <c r="G75">
        <v>0.5</v>
      </c>
      <c r="H75">
        <v>0.66700000000000004</v>
      </c>
      <c r="J75">
        <v>35</v>
      </c>
    </row>
    <row r="76" spans="1:10" x14ac:dyDescent="0.25">
      <c r="A76" t="s">
        <v>275</v>
      </c>
      <c r="B76" t="s">
        <v>178</v>
      </c>
      <c r="C76" t="s">
        <v>2</v>
      </c>
      <c r="D76" t="s">
        <v>96</v>
      </c>
      <c r="F76">
        <v>10598</v>
      </c>
      <c r="H76">
        <v>10598</v>
      </c>
      <c r="J76">
        <v>36</v>
      </c>
    </row>
    <row r="77" spans="1:10" x14ac:dyDescent="0.25">
      <c r="A77" t="s">
        <v>275</v>
      </c>
      <c r="B77" t="s">
        <v>493</v>
      </c>
      <c r="C77" t="s">
        <v>2</v>
      </c>
      <c r="D77" t="s">
        <v>96</v>
      </c>
      <c r="G77">
        <v>2</v>
      </c>
      <c r="J77">
        <v>39</v>
      </c>
    </row>
    <row r="78" spans="1:10" x14ac:dyDescent="0.25">
      <c r="A78" t="s">
        <v>275</v>
      </c>
      <c r="B78" t="s">
        <v>494</v>
      </c>
      <c r="C78" t="s">
        <v>2</v>
      </c>
      <c r="D78" t="s">
        <v>96</v>
      </c>
      <c r="G78">
        <v>2</v>
      </c>
      <c r="H78">
        <v>1</v>
      </c>
      <c r="J78">
        <v>40</v>
      </c>
    </row>
    <row r="79" spans="1:10" x14ac:dyDescent="0.25">
      <c r="A79" t="s">
        <v>275</v>
      </c>
      <c r="B79" t="s">
        <v>495</v>
      </c>
      <c r="C79" t="s">
        <v>2</v>
      </c>
      <c r="D79" t="s">
        <v>96</v>
      </c>
      <c r="G79">
        <v>2</v>
      </c>
      <c r="H79">
        <v>1</v>
      </c>
      <c r="J79">
        <v>41</v>
      </c>
    </row>
    <row r="80" spans="1:10" x14ac:dyDescent="0.25">
      <c r="A80" t="s">
        <v>276</v>
      </c>
      <c r="B80" t="s">
        <v>458</v>
      </c>
      <c r="C80" t="s">
        <v>3</v>
      </c>
      <c r="D80" t="s">
        <v>97</v>
      </c>
      <c r="E80">
        <v>7</v>
      </c>
      <c r="F80">
        <v>332</v>
      </c>
      <c r="G80">
        <v>12</v>
      </c>
      <c r="H80">
        <v>351</v>
      </c>
      <c r="J80">
        <v>1</v>
      </c>
    </row>
    <row r="81" spans="1:10" x14ac:dyDescent="0.25">
      <c r="A81" t="s">
        <v>276</v>
      </c>
      <c r="B81" t="s">
        <v>459</v>
      </c>
      <c r="C81" t="s">
        <v>3</v>
      </c>
      <c r="D81" t="s">
        <v>97</v>
      </c>
      <c r="E81">
        <v>8</v>
      </c>
      <c r="F81">
        <v>410</v>
      </c>
      <c r="G81">
        <v>48</v>
      </c>
      <c r="H81">
        <v>466</v>
      </c>
      <c r="J81">
        <v>2</v>
      </c>
    </row>
    <row r="82" spans="1:10" x14ac:dyDescent="0.25">
      <c r="A82" t="s">
        <v>276</v>
      </c>
      <c r="B82" t="s">
        <v>460</v>
      </c>
      <c r="C82" t="s">
        <v>3</v>
      </c>
      <c r="D82" t="s">
        <v>97</v>
      </c>
      <c r="E82">
        <v>2</v>
      </c>
      <c r="F82">
        <v>225</v>
      </c>
      <c r="G82">
        <v>6</v>
      </c>
      <c r="H82">
        <v>2</v>
      </c>
      <c r="J82">
        <v>3</v>
      </c>
    </row>
    <row r="83" spans="1:10" x14ac:dyDescent="0.25">
      <c r="A83" t="s">
        <v>276</v>
      </c>
      <c r="B83" t="s">
        <v>461</v>
      </c>
      <c r="C83" t="s">
        <v>3</v>
      </c>
      <c r="D83" t="s">
        <v>97</v>
      </c>
      <c r="E83">
        <v>3</v>
      </c>
      <c r="F83">
        <v>171</v>
      </c>
      <c r="G83">
        <v>22</v>
      </c>
      <c r="H83">
        <v>196</v>
      </c>
      <c r="J83">
        <v>4</v>
      </c>
    </row>
    <row r="84" spans="1:10" x14ac:dyDescent="0.25">
      <c r="A84" t="s">
        <v>276</v>
      </c>
      <c r="B84" t="s">
        <v>462</v>
      </c>
      <c r="C84" t="s">
        <v>3</v>
      </c>
      <c r="D84" t="s">
        <v>97</v>
      </c>
      <c r="E84">
        <v>5</v>
      </c>
      <c r="F84">
        <v>237</v>
      </c>
      <c r="G84">
        <v>26</v>
      </c>
      <c r="H84">
        <v>268</v>
      </c>
      <c r="J84">
        <v>5</v>
      </c>
    </row>
    <row r="85" spans="1:10" x14ac:dyDescent="0.25">
      <c r="A85" t="s">
        <v>276</v>
      </c>
      <c r="B85" t="s">
        <v>463</v>
      </c>
      <c r="C85" t="s">
        <v>3</v>
      </c>
      <c r="D85" t="s">
        <v>97</v>
      </c>
      <c r="E85">
        <v>2</v>
      </c>
      <c r="F85">
        <v>26</v>
      </c>
      <c r="G85">
        <v>6</v>
      </c>
      <c r="H85">
        <v>34</v>
      </c>
      <c r="J85">
        <v>6</v>
      </c>
    </row>
    <row r="86" spans="1:10" x14ac:dyDescent="0.25">
      <c r="A86" t="s">
        <v>276</v>
      </c>
      <c r="B86" t="s">
        <v>464</v>
      </c>
      <c r="C86" t="s">
        <v>3</v>
      </c>
      <c r="D86" t="s">
        <v>97</v>
      </c>
      <c r="F86">
        <v>4</v>
      </c>
      <c r="G86">
        <v>1</v>
      </c>
      <c r="H86">
        <v>5</v>
      </c>
      <c r="J86">
        <v>7</v>
      </c>
    </row>
    <row r="87" spans="1:10" x14ac:dyDescent="0.25">
      <c r="A87" t="s">
        <v>276</v>
      </c>
      <c r="B87" t="s">
        <v>465</v>
      </c>
      <c r="C87" t="s">
        <v>3</v>
      </c>
      <c r="D87" t="s">
        <v>97</v>
      </c>
      <c r="E87">
        <v>1</v>
      </c>
      <c r="F87">
        <v>23</v>
      </c>
      <c r="H87">
        <v>24</v>
      </c>
      <c r="J87">
        <v>8</v>
      </c>
    </row>
    <row r="88" spans="1:10" x14ac:dyDescent="0.25">
      <c r="A88" t="s">
        <v>276</v>
      </c>
      <c r="B88" t="s">
        <v>466</v>
      </c>
      <c r="C88" t="s">
        <v>3</v>
      </c>
      <c r="D88" t="s">
        <v>97</v>
      </c>
      <c r="F88">
        <v>56</v>
      </c>
      <c r="G88">
        <v>14</v>
      </c>
      <c r="H88">
        <v>70</v>
      </c>
      <c r="J88">
        <v>9</v>
      </c>
    </row>
    <row r="89" spans="1:10" x14ac:dyDescent="0.25">
      <c r="A89" t="s">
        <v>276</v>
      </c>
      <c r="B89" t="s">
        <v>467</v>
      </c>
      <c r="C89" t="s">
        <v>3</v>
      </c>
      <c r="D89" t="s">
        <v>97</v>
      </c>
      <c r="J89">
        <v>10</v>
      </c>
    </row>
    <row r="90" spans="1:10" x14ac:dyDescent="0.25">
      <c r="A90" t="s">
        <v>276</v>
      </c>
      <c r="B90" t="s">
        <v>468</v>
      </c>
      <c r="C90" t="s">
        <v>3</v>
      </c>
      <c r="D90" t="s">
        <v>97</v>
      </c>
      <c r="E90">
        <v>7</v>
      </c>
      <c r="F90">
        <v>315</v>
      </c>
      <c r="G90">
        <v>27</v>
      </c>
      <c r="H90">
        <v>349</v>
      </c>
      <c r="J90">
        <v>11</v>
      </c>
    </row>
    <row r="91" spans="1:10" x14ac:dyDescent="0.25">
      <c r="A91" t="s">
        <v>276</v>
      </c>
      <c r="B91" t="s">
        <v>469</v>
      </c>
      <c r="C91" t="s">
        <v>3</v>
      </c>
      <c r="D91" t="s">
        <v>97</v>
      </c>
      <c r="E91">
        <v>1</v>
      </c>
      <c r="F91">
        <v>7</v>
      </c>
      <c r="H91">
        <v>8</v>
      </c>
      <c r="J91">
        <v>12</v>
      </c>
    </row>
    <row r="92" spans="1:10" x14ac:dyDescent="0.25">
      <c r="A92" t="s">
        <v>276</v>
      </c>
      <c r="B92" t="s">
        <v>470</v>
      </c>
      <c r="C92" t="s">
        <v>3</v>
      </c>
      <c r="D92" t="s">
        <v>97</v>
      </c>
      <c r="F92">
        <v>3</v>
      </c>
      <c r="G92">
        <v>3</v>
      </c>
      <c r="H92">
        <v>6</v>
      </c>
      <c r="J92">
        <v>13</v>
      </c>
    </row>
    <row r="93" spans="1:10" x14ac:dyDescent="0.25">
      <c r="A93" t="s">
        <v>276</v>
      </c>
      <c r="B93" t="s">
        <v>471</v>
      </c>
      <c r="C93" t="s">
        <v>3</v>
      </c>
      <c r="D93" t="s">
        <v>97</v>
      </c>
      <c r="F93">
        <v>19</v>
      </c>
      <c r="G93">
        <v>1</v>
      </c>
      <c r="H93">
        <v>20</v>
      </c>
      <c r="J93">
        <v>14</v>
      </c>
    </row>
    <row r="94" spans="1:10" x14ac:dyDescent="0.25">
      <c r="A94" t="s">
        <v>276</v>
      </c>
      <c r="B94" t="s">
        <v>472</v>
      </c>
      <c r="C94" t="s">
        <v>3</v>
      </c>
      <c r="D94" t="s">
        <v>97</v>
      </c>
      <c r="J94">
        <v>15</v>
      </c>
    </row>
    <row r="95" spans="1:10" x14ac:dyDescent="0.25">
      <c r="A95" t="s">
        <v>276</v>
      </c>
      <c r="B95" t="s">
        <v>473</v>
      </c>
      <c r="C95" t="s">
        <v>3</v>
      </c>
      <c r="D95" t="s">
        <v>97</v>
      </c>
      <c r="E95">
        <v>7</v>
      </c>
      <c r="F95">
        <v>386</v>
      </c>
      <c r="G95">
        <v>46</v>
      </c>
      <c r="H95">
        <v>439</v>
      </c>
      <c r="J95">
        <v>16</v>
      </c>
    </row>
    <row r="96" spans="1:10" x14ac:dyDescent="0.25">
      <c r="A96" t="s">
        <v>276</v>
      </c>
      <c r="B96" t="s">
        <v>474</v>
      </c>
      <c r="C96" t="s">
        <v>3</v>
      </c>
      <c r="D96" t="s">
        <v>97</v>
      </c>
      <c r="E96">
        <v>2</v>
      </c>
      <c r="F96">
        <v>162</v>
      </c>
      <c r="G96">
        <v>27</v>
      </c>
      <c r="H96">
        <v>191</v>
      </c>
      <c r="J96">
        <v>17</v>
      </c>
    </row>
    <row r="97" spans="1:10" x14ac:dyDescent="0.25">
      <c r="A97" t="s">
        <v>276</v>
      </c>
      <c r="B97" t="s">
        <v>475</v>
      </c>
      <c r="C97" t="s">
        <v>3</v>
      </c>
      <c r="D97" t="s">
        <v>97</v>
      </c>
      <c r="E97">
        <v>1</v>
      </c>
      <c r="F97">
        <v>34</v>
      </c>
      <c r="G97">
        <v>1</v>
      </c>
      <c r="H97">
        <v>36</v>
      </c>
      <c r="J97">
        <v>18</v>
      </c>
    </row>
    <row r="98" spans="1:10" x14ac:dyDescent="0.25">
      <c r="A98" t="s">
        <v>276</v>
      </c>
      <c r="B98" t="s">
        <v>476</v>
      </c>
      <c r="C98" t="s">
        <v>3</v>
      </c>
      <c r="D98" t="s">
        <v>97</v>
      </c>
      <c r="F98">
        <v>18</v>
      </c>
      <c r="G98">
        <v>3</v>
      </c>
      <c r="H98">
        <v>21</v>
      </c>
      <c r="J98">
        <v>19</v>
      </c>
    </row>
    <row r="99" spans="1:10" x14ac:dyDescent="0.25">
      <c r="A99" t="s">
        <v>276</v>
      </c>
      <c r="B99" t="s">
        <v>477</v>
      </c>
      <c r="C99" t="s">
        <v>3</v>
      </c>
      <c r="D99" t="s">
        <v>97</v>
      </c>
      <c r="F99">
        <v>29</v>
      </c>
      <c r="G99">
        <v>1</v>
      </c>
      <c r="H99">
        <v>30</v>
      </c>
      <c r="J99">
        <v>20</v>
      </c>
    </row>
    <row r="100" spans="1:10" x14ac:dyDescent="0.25">
      <c r="A100" t="s">
        <v>276</v>
      </c>
      <c r="B100" t="s">
        <v>478</v>
      </c>
      <c r="C100" t="s">
        <v>3</v>
      </c>
      <c r="D100" t="s">
        <v>97</v>
      </c>
      <c r="E100">
        <v>4</v>
      </c>
      <c r="F100">
        <v>93</v>
      </c>
      <c r="G100">
        <v>12</v>
      </c>
      <c r="H100">
        <v>109</v>
      </c>
      <c r="J100">
        <v>21</v>
      </c>
    </row>
    <row r="101" spans="1:10" x14ac:dyDescent="0.25">
      <c r="A101" t="s">
        <v>276</v>
      </c>
      <c r="B101" t="s">
        <v>479</v>
      </c>
      <c r="C101" t="s">
        <v>3</v>
      </c>
      <c r="D101" t="s">
        <v>97</v>
      </c>
      <c r="E101">
        <v>1</v>
      </c>
      <c r="F101">
        <v>31</v>
      </c>
      <c r="G101">
        <v>3</v>
      </c>
      <c r="H101">
        <v>35</v>
      </c>
      <c r="J101">
        <v>22</v>
      </c>
    </row>
    <row r="102" spans="1:10" x14ac:dyDescent="0.25">
      <c r="A102" t="s">
        <v>276</v>
      </c>
      <c r="B102" t="s">
        <v>480</v>
      </c>
      <c r="C102" t="s">
        <v>3</v>
      </c>
      <c r="D102" t="s">
        <v>97</v>
      </c>
      <c r="F102">
        <v>3</v>
      </c>
      <c r="G102">
        <v>1</v>
      </c>
      <c r="H102">
        <v>4</v>
      </c>
      <c r="J102">
        <v>23</v>
      </c>
    </row>
    <row r="103" spans="1:10" x14ac:dyDescent="0.25">
      <c r="A103" t="s">
        <v>276</v>
      </c>
      <c r="B103" t="s">
        <v>481</v>
      </c>
      <c r="C103" t="s">
        <v>3</v>
      </c>
      <c r="D103" t="s">
        <v>97</v>
      </c>
      <c r="F103">
        <v>63</v>
      </c>
      <c r="G103">
        <v>24</v>
      </c>
      <c r="H103">
        <v>87</v>
      </c>
      <c r="J103">
        <v>24</v>
      </c>
    </row>
    <row r="104" spans="1:10" x14ac:dyDescent="0.25">
      <c r="A104" t="s">
        <v>276</v>
      </c>
      <c r="B104" t="s">
        <v>482</v>
      </c>
      <c r="C104" t="s">
        <v>3</v>
      </c>
      <c r="D104" t="s">
        <v>97</v>
      </c>
      <c r="E104">
        <v>3</v>
      </c>
      <c r="F104">
        <v>161</v>
      </c>
      <c r="G104">
        <v>9</v>
      </c>
      <c r="H104">
        <v>173</v>
      </c>
      <c r="J104">
        <v>25</v>
      </c>
    </row>
    <row r="105" spans="1:10" x14ac:dyDescent="0.25">
      <c r="A105" t="s">
        <v>276</v>
      </c>
      <c r="B105" t="s">
        <v>483</v>
      </c>
      <c r="C105" t="s">
        <v>3</v>
      </c>
      <c r="D105" t="s">
        <v>97</v>
      </c>
      <c r="F105">
        <v>12</v>
      </c>
      <c r="G105">
        <v>3</v>
      </c>
      <c r="H105">
        <v>15</v>
      </c>
      <c r="J105">
        <v>26</v>
      </c>
    </row>
    <row r="106" spans="1:10" x14ac:dyDescent="0.25">
      <c r="A106" t="s">
        <v>276</v>
      </c>
      <c r="B106" t="s">
        <v>484</v>
      </c>
      <c r="C106" t="s">
        <v>3</v>
      </c>
      <c r="D106" t="s">
        <v>97</v>
      </c>
      <c r="J106">
        <v>27</v>
      </c>
    </row>
    <row r="107" spans="1:10" x14ac:dyDescent="0.25">
      <c r="A107" t="s">
        <v>276</v>
      </c>
      <c r="B107" t="s">
        <v>485</v>
      </c>
      <c r="C107" t="s">
        <v>3</v>
      </c>
      <c r="D107" t="s">
        <v>97</v>
      </c>
      <c r="J107">
        <v>28</v>
      </c>
    </row>
    <row r="108" spans="1:10" x14ac:dyDescent="0.25">
      <c r="A108" t="s">
        <v>276</v>
      </c>
      <c r="B108" t="s">
        <v>486</v>
      </c>
      <c r="C108" t="s">
        <v>3</v>
      </c>
      <c r="D108" t="s">
        <v>97</v>
      </c>
      <c r="F108">
        <v>16</v>
      </c>
      <c r="G108">
        <v>3</v>
      </c>
      <c r="H108">
        <v>19</v>
      </c>
      <c r="J108">
        <v>29</v>
      </c>
    </row>
    <row r="109" spans="1:10" x14ac:dyDescent="0.25">
      <c r="A109" t="s">
        <v>276</v>
      </c>
      <c r="B109" t="s">
        <v>487</v>
      </c>
      <c r="C109" t="s">
        <v>3</v>
      </c>
      <c r="D109" t="s">
        <v>97</v>
      </c>
      <c r="J109">
        <v>30</v>
      </c>
    </row>
    <row r="110" spans="1:10" x14ac:dyDescent="0.25">
      <c r="A110" t="s">
        <v>276</v>
      </c>
      <c r="B110" t="s">
        <v>488</v>
      </c>
      <c r="C110" t="s">
        <v>3</v>
      </c>
      <c r="D110" t="s">
        <v>97</v>
      </c>
      <c r="J110">
        <v>31</v>
      </c>
    </row>
    <row r="111" spans="1:10" x14ac:dyDescent="0.25">
      <c r="A111" t="s">
        <v>276</v>
      </c>
      <c r="B111" t="s">
        <v>489</v>
      </c>
      <c r="C111" t="s">
        <v>3</v>
      </c>
      <c r="D111" t="s">
        <v>97</v>
      </c>
      <c r="F111">
        <v>48</v>
      </c>
      <c r="G111">
        <v>10</v>
      </c>
      <c r="H111">
        <v>58</v>
      </c>
      <c r="J111">
        <v>32</v>
      </c>
    </row>
    <row r="112" spans="1:10" x14ac:dyDescent="0.25">
      <c r="A112" t="s">
        <v>276</v>
      </c>
      <c r="B112" t="s">
        <v>490</v>
      </c>
      <c r="C112" t="s">
        <v>3</v>
      </c>
      <c r="D112" t="s">
        <v>97</v>
      </c>
      <c r="F112">
        <v>48</v>
      </c>
      <c r="G112">
        <v>4</v>
      </c>
      <c r="H112">
        <v>52</v>
      </c>
      <c r="J112">
        <v>33</v>
      </c>
    </row>
    <row r="113" spans="1:10" x14ac:dyDescent="0.25">
      <c r="A113" t="s">
        <v>276</v>
      </c>
      <c r="B113" t="s">
        <v>491</v>
      </c>
      <c r="C113" t="s">
        <v>3</v>
      </c>
      <c r="D113" t="s">
        <v>97</v>
      </c>
      <c r="E113">
        <v>1</v>
      </c>
      <c r="F113">
        <v>0.60399999999999998</v>
      </c>
      <c r="G113">
        <v>0.95199999999999996</v>
      </c>
      <c r="H113">
        <v>0.66700000000000004</v>
      </c>
      <c r="J113">
        <v>34</v>
      </c>
    </row>
    <row r="114" spans="1:10" x14ac:dyDescent="0.25">
      <c r="A114" t="s">
        <v>276</v>
      </c>
      <c r="B114" t="s">
        <v>492</v>
      </c>
      <c r="C114" t="s">
        <v>3</v>
      </c>
      <c r="D114" t="s">
        <v>97</v>
      </c>
      <c r="E114">
        <v>1</v>
      </c>
      <c r="F114">
        <v>0.71199999999999997</v>
      </c>
      <c r="G114">
        <v>0.93300000000000005</v>
      </c>
      <c r="H114">
        <v>0.74199999999999999</v>
      </c>
      <c r="J114">
        <v>35</v>
      </c>
    </row>
    <row r="115" spans="1:10" x14ac:dyDescent="0.25">
      <c r="A115" t="s">
        <v>276</v>
      </c>
      <c r="B115" t="s">
        <v>178</v>
      </c>
      <c r="C115" t="s">
        <v>3</v>
      </c>
      <c r="D115" t="s">
        <v>97</v>
      </c>
      <c r="E115">
        <v>7194</v>
      </c>
      <c r="F115">
        <v>9815</v>
      </c>
      <c r="G115">
        <v>10502</v>
      </c>
      <c r="H115">
        <v>9838</v>
      </c>
      <c r="J115">
        <v>36</v>
      </c>
    </row>
    <row r="116" spans="1:10" x14ac:dyDescent="0.25">
      <c r="A116" t="s">
        <v>276</v>
      </c>
      <c r="B116" t="s">
        <v>493</v>
      </c>
      <c r="C116" t="s">
        <v>3</v>
      </c>
      <c r="D116" t="s">
        <v>97</v>
      </c>
      <c r="G116">
        <v>1</v>
      </c>
      <c r="J116">
        <v>39</v>
      </c>
    </row>
    <row r="117" spans="1:10" x14ac:dyDescent="0.25">
      <c r="A117" t="s">
        <v>276</v>
      </c>
      <c r="B117" t="s">
        <v>494</v>
      </c>
      <c r="C117" t="s">
        <v>3</v>
      </c>
      <c r="D117" t="s">
        <v>97</v>
      </c>
      <c r="G117">
        <v>1</v>
      </c>
      <c r="H117">
        <v>1</v>
      </c>
      <c r="J117">
        <v>40</v>
      </c>
    </row>
    <row r="118" spans="1:10" x14ac:dyDescent="0.25">
      <c r="A118" t="s">
        <v>276</v>
      </c>
      <c r="B118" t="s">
        <v>495</v>
      </c>
      <c r="C118" t="s">
        <v>3</v>
      </c>
      <c r="D118" t="s">
        <v>97</v>
      </c>
      <c r="G118">
        <v>1</v>
      </c>
      <c r="H118">
        <v>1</v>
      </c>
      <c r="J118">
        <v>41</v>
      </c>
    </row>
    <row r="119" spans="1:10" x14ac:dyDescent="0.25">
      <c r="A119" t="s">
        <v>277</v>
      </c>
      <c r="B119" t="s">
        <v>458</v>
      </c>
      <c r="C119" t="s">
        <v>3</v>
      </c>
      <c r="D119" t="s">
        <v>98</v>
      </c>
      <c r="J119">
        <v>1</v>
      </c>
    </row>
    <row r="120" spans="1:10" x14ac:dyDescent="0.25">
      <c r="A120" t="s">
        <v>277</v>
      </c>
      <c r="B120" t="s">
        <v>459</v>
      </c>
      <c r="C120" t="s">
        <v>3</v>
      </c>
      <c r="D120" t="s">
        <v>98</v>
      </c>
      <c r="J120">
        <v>2</v>
      </c>
    </row>
    <row r="121" spans="1:10" x14ac:dyDescent="0.25">
      <c r="A121" t="s">
        <v>277</v>
      </c>
      <c r="B121" t="s">
        <v>460</v>
      </c>
      <c r="C121" t="s">
        <v>3</v>
      </c>
      <c r="D121" t="s">
        <v>98</v>
      </c>
      <c r="J121">
        <v>3</v>
      </c>
    </row>
    <row r="122" spans="1:10" x14ac:dyDescent="0.25">
      <c r="A122" t="s">
        <v>277</v>
      </c>
      <c r="B122" t="s">
        <v>461</v>
      </c>
      <c r="C122" t="s">
        <v>3</v>
      </c>
      <c r="D122" t="s">
        <v>98</v>
      </c>
      <c r="J122">
        <v>4</v>
      </c>
    </row>
    <row r="123" spans="1:10" x14ac:dyDescent="0.25">
      <c r="A123" t="s">
        <v>277</v>
      </c>
      <c r="B123" t="s">
        <v>462</v>
      </c>
      <c r="C123" t="s">
        <v>3</v>
      </c>
      <c r="D123" t="s">
        <v>98</v>
      </c>
      <c r="J123">
        <v>5</v>
      </c>
    </row>
    <row r="124" spans="1:10" x14ac:dyDescent="0.25">
      <c r="A124" t="s">
        <v>277</v>
      </c>
      <c r="B124" t="s">
        <v>463</v>
      </c>
      <c r="C124" t="s">
        <v>3</v>
      </c>
      <c r="D124" t="s">
        <v>98</v>
      </c>
      <c r="J124">
        <v>6</v>
      </c>
    </row>
    <row r="125" spans="1:10" x14ac:dyDescent="0.25">
      <c r="A125" t="s">
        <v>277</v>
      </c>
      <c r="B125" t="s">
        <v>464</v>
      </c>
      <c r="C125" t="s">
        <v>3</v>
      </c>
      <c r="D125" t="s">
        <v>98</v>
      </c>
      <c r="J125">
        <v>7</v>
      </c>
    </row>
    <row r="126" spans="1:10" x14ac:dyDescent="0.25">
      <c r="A126" t="s">
        <v>277</v>
      </c>
      <c r="B126" t="s">
        <v>465</v>
      </c>
      <c r="C126" t="s">
        <v>3</v>
      </c>
      <c r="D126" t="s">
        <v>98</v>
      </c>
      <c r="J126">
        <v>8</v>
      </c>
    </row>
    <row r="127" spans="1:10" x14ac:dyDescent="0.25">
      <c r="A127" t="s">
        <v>277</v>
      </c>
      <c r="B127" t="s">
        <v>466</v>
      </c>
      <c r="C127" t="s">
        <v>3</v>
      </c>
      <c r="D127" t="s">
        <v>98</v>
      </c>
      <c r="J127">
        <v>9</v>
      </c>
    </row>
    <row r="128" spans="1:10" x14ac:dyDescent="0.25">
      <c r="A128" t="s">
        <v>277</v>
      </c>
      <c r="B128" t="s">
        <v>467</v>
      </c>
      <c r="C128" t="s">
        <v>3</v>
      </c>
      <c r="D128" t="s">
        <v>98</v>
      </c>
      <c r="J128">
        <v>10</v>
      </c>
    </row>
    <row r="129" spans="1:10" x14ac:dyDescent="0.25">
      <c r="A129" t="s">
        <v>277</v>
      </c>
      <c r="B129" t="s">
        <v>468</v>
      </c>
      <c r="C129" t="s">
        <v>3</v>
      </c>
      <c r="D129" t="s">
        <v>98</v>
      </c>
      <c r="J129">
        <v>11</v>
      </c>
    </row>
    <row r="130" spans="1:10" x14ac:dyDescent="0.25">
      <c r="A130" t="s">
        <v>277</v>
      </c>
      <c r="B130" t="s">
        <v>469</v>
      </c>
      <c r="C130" t="s">
        <v>3</v>
      </c>
      <c r="D130" t="s">
        <v>98</v>
      </c>
      <c r="J130">
        <v>12</v>
      </c>
    </row>
    <row r="131" spans="1:10" x14ac:dyDescent="0.25">
      <c r="A131" t="s">
        <v>277</v>
      </c>
      <c r="B131" t="s">
        <v>470</v>
      </c>
      <c r="C131" t="s">
        <v>3</v>
      </c>
      <c r="D131" t="s">
        <v>98</v>
      </c>
      <c r="J131">
        <v>13</v>
      </c>
    </row>
    <row r="132" spans="1:10" x14ac:dyDescent="0.25">
      <c r="A132" t="s">
        <v>277</v>
      </c>
      <c r="B132" t="s">
        <v>471</v>
      </c>
      <c r="C132" t="s">
        <v>3</v>
      </c>
      <c r="D132" t="s">
        <v>98</v>
      </c>
      <c r="J132">
        <v>14</v>
      </c>
    </row>
    <row r="133" spans="1:10" x14ac:dyDescent="0.25">
      <c r="A133" t="s">
        <v>277</v>
      </c>
      <c r="B133" t="s">
        <v>472</v>
      </c>
      <c r="C133" t="s">
        <v>3</v>
      </c>
      <c r="D133" t="s">
        <v>98</v>
      </c>
      <c r="J133">
        <v>15</v>
      </c>
    </row>
    <row r="134" spans="1:10" x14ac:dyDescent="0.25">
      <c r="A134" t="s">
        <v>277</v>
      </c>
      <c r="B134" t="s">
        <v>473</v>
      </c>
      <c r="C134" t="s">
        <v>3</v>
      </c>
      <c r="D134" t="s">
        <v>98</v>
      </c>
      <c r="J134">
        <v>16</v>
      </c>
    </row>
    <row r="135" spans="1:10" x14ac:dyDescent="0.25">
      <c r="A135" t="s">
        <v>277</v>
      </c>
      <c r="B135" t="s">
        <v>474</v>
      </c>
      <c r="C135" t="s">
        <v>3</v>
      </c>
      <c r="D135" t="s">
        <v>98</v>
      </c>
      <c r="J135">
        <v>17</v>
      </c>
    </row>
    <row r="136" spans="1:10" x14ac:dyDescent="0.25">
      <c r="A136" t="s">
        <v>277</v>
      </c>
      <c r="B136" t="s">
        <v>475</v>
      </c>
      <c r="C136" t="s">
        <v>3</v>
      </c>
      <c r="D136" t="s">
        <v>98</v>
      </c>
      <c r="J136">
        <v>18</v>
      </c>
    </row>
    <row r="137" spans="1:10" x14ac:dyDescent="0.25">
      <c r="A137" t="s">
        <v>277</v>
      </c>
      <c r="B137" t="s">
        <v>476</v>
      </c>
      <c r="C137" t="s">
        <v>3</v>
      </c>
      <c r="D137" t="s">
        <v>98</v>
      </c>
      <c r="J137">
        <v>19</v>
      </c>
    </row>
    <row r="138" spans="1:10" x14ac:dyDescent="0.25">
      <c r="A138" t="s">
        <v>277</v>
      </c>
      <c r="B138" t="s">
        <v>477</v>
      </c>
      <c r="C138" t="s">
        <v>3</v>
      </c>
      <c r="D138" t="s">
        <v>98</v>
      </c>
      <c r="J138">
        <v>20</v>
      </c>
    </row>
    <row r="139" spans="1:10" x14ac:dyDescent="0.25">
      <c r="A139" t="s">
        <v>277</v>
      </c>
      <c r="B139" t="s">
        <v>478</v>
      </c>
      <c r="C139" t="s">
        <v>3</v>
      </c>
      <c r="D139" t="s">
        <v>98</v>
      </c>
      <c r="J139">
        <v>21</v>
      </c>
    </row>
    <row r="140" spans="1:10" x14ac:dyDescent="0.25">
      <c r="A140" t="s">
        <v>277</v>
      </c>
      <c r="B140" t="s">
        <v>479</v>
      </c>
      <c r="C140" t="s">
        <v>3</v>
      </c>
      <c r="D140" t="s">
        <v>98</v>
      </c>
      <c r="J140">
        <v>22</v>
      </c>
    </row>
    <row r="141" spans="1:10" x14ac:dyDescent="0.25">
      <c r="A141" t="s">
        <v>277</v>
      </c>
      <c r="B141" t="s">
        <v>480</v>
      </c>
      <c r="C141" t="s">
        <v>3</v>
      </c>
      <c r="D141" t="s">
        <v>98</v>
      </c>
      <c r="J141">
        <v>23</v>
      </c>
    </row>
    <row r="142" spans="1:10" x14ac:dyDescent="0.25">
      <c r="A142" t="s">
        <v>277</v>
      </c>
      <c r="B142" t="s">
        <v>481</v>
      </c>
      <c r="C142" t="s">
        <v>3</v>
      </c>
      <c r="D142" t="s">
        <v>98</v>
      </c>
      <c r="J142">
        <v>24</v>
      </c>
    </row>
    <row r="143" spans="1:10" x14ac:dyDescent="0.25">
      <c r="A143" t="s">
        <v>277</v>
      </c>
      <c r="B143" t="s">
        <v>482</v>
      </c>
      <c r="C143" t="s">
        <v>3</v>
      </c>
      <c r="D143" t="s">
        <v>98</v>
      </c>
      <c r="J143">
        <v>25</v>
      </c>
    </row>
    <row r="144" spans="1:10" x14ac:dyDescent="0.25">
      <c r="A144" t="s">
        <v>277</v>
      </c>
      <c r="B144" t="s">
        <v>483</v>
      </c>
      <c r="C144" t="s">
        <v>3</v>
      </c>
      <c r="D144" t="s">
        <v>98</v>
      </c>
      <c r="J144">
        <v>26</v>
      </c>
    </row>
    <row r="145" spans="1:10" x14ac:dyDescent="0.25">
      <c r="A145" t="s">
        <v>277</v>
      </c>
      <c r="B145" t="s">
        <v>484</v>
      </c>
      <c r="C145" t="s">
        <v>3</v>
      </c>
      <c r="D145" t="s">
        <v>98</v>
      </c>
      <c r="J145">
        <v>27</v>
      </c>
    </row>
    <row r="146" spans="1:10" x14ac:dyDescent="0.25">
      <c r="A146" t="s">
        <v>277</v>
      </c>
      <c r="B146" t="s">
        <v>485</v>
      </c>
      <c r="C146" t="s">
        <v>3</v>
      </c>
      <c r="D146" t="s">
        <v>98</v>
      </c>
      <c r="J146">
        <v>28</v>
      </c>
    </row>
    <row r="147" spans="1:10" x14ac:dyDescent="0.25">
      <c r="A147" t="s">
        <v>277</v>
      </c>
      <c r="B147" t="s">
        <v>486</v>
      </c>
      <c r="C147" t="s">
        <v>3</v>
      </c>
      <c r="D147" t="s">
        <v>98</v>
      </c>
      <c r="J147">
        <v>29</v>
      </c>
    </row>
    <row r="148" spans="1:10" x14ac:dyDescent="0.25">
      <c r="A148" t="s">
        <v>277</v>
      </c>
      <c r="B148" t="s">
        <v>487</v>
      </c>
      <c r="C148" t="s">
        <v>3</v>
      </c>
      <c r="D148" t="s">
        <v>98</v>
      </c>
      <c r="J148">
        <v>30</v>
      </c>
    </row>
    <row r="149" spans="1:10" x14ac:dyDescent="0.25">
      <c r="A149" t="s">
        <v>277</v>
      </c>
      <c r="B149" t="s">
        <v>488</v>
      </c>
      <c r="C149" t="s">
        <v>3</v>
      </c>
      <c r="D149" t="s">
        <v>98</v>
      </c>
      <c r="J149">
        <v>31</v>
      </c>
    </row>
    <row r="150" spans="1:10" x14ac:dyDescent="0.25">
      <c r="A150" t="s">
        <v>277</v>
      </c>
      <c r="B150" t="s">
        <v>489</v>
      </c>
      <c r="C150" t="s">
        <v>3</v>
      </c>
      <c r="D150" t="s">
        <v>98</v>
      </c>
      <c r="J150">
        <v>32</v>
      </c>
    </row>
    <row r="151" spans="1:10" x14ac:dyDescent="0.25">
      <c r="A151" t="s">
        <v>277</v>
      </c>
      <c r="B151" t="s">
        <v>490</v>
      </c>
      <c r="C151" t="s">
        <v>3</v>
      </c>
      <c r="D151" t="s">
        <v>98</v>
      </c>
      <c r="J151">
        <v>33</v>
      </c>
    </row>
    <row r="152" spans="1:10" x14ac:dyDescent="0.25">
      <c r="A152" t="s">
        <v>277</v>
      </c>
      <c r="B152" t="s">
        <v>491</v>
      </c>
      <c r="C152" t="s">
        <v>3</v>
      </c>
      <c r="D152" t="s">
        <v>98</v>
      </c>
      <c r="J152">
        <v>34</v>
      </c>
    </row>
    <row r="153" spans="1:10" x14ac:dyDescent="0.25">
      <c r="A153" t="s">
        <v>277</v>
      </c>
      <c r="B153" t="s">
        <v>492</v>
      </c>
      <c r="C153" t="s">
        <v>3</v>
      </c>
      <c r="D153" t="s">
        <v>98</v>
      </c>
      <c r="J153">
        <v>35</v>
      </c>
    </row>
    <row r="154" spans="1:10" x14ac:dyDescent="0.25">
      <c r="A154" t="s">
        <v>277</v>
      </c>
      <c r="B154" t="s">
        <v>178</v>
      </c>
      <c r="C154" t="s">
        <v>3</v>
      </c>
      <c r="D154" t="s">
        <v>98</v>
      </c>
      <c r="J154">
        <v>36</v>
      </c>
    </row>
    <row r="155" spans="1:10" x14ac:dyDescent="0.25">
      <c r="A155" t="s">
        <v>277</v>
      </c>
      <c r="B155" t="s">
        <v>493</v>
      </c>
      <c r="C155" t="s">
        <v>3</v>
      </c>
      <c r="D155" t="s">
        <v>98</v>
      </c>
      <c r="J155">
        <v>39</v>
      </c>
    </row>
    <row r="156" spans="1:10" x14ac:dyDescent="0.25">
      <c r="A156" t="s">
        <v>277</v>
      </c>
      <c r="B156" t="s">
        <v>494</v>
      </c>
      <c r="C156" t="s">
        <v>3</v>
      </c>
      <c r="D156" t="s">
        <v>98</v>
      </c>
      <c r="J156">
        <v>40</v>
      </c>
    </row>
    <row r="157" spans="1:10" x14ac:dyDescent="0.25">
      <c r="A157" t="s">
        <v>277</v>
      </c>
      <c r="B157" t="s">
        <v>495</v>
      </c>
      <c r="C157" t="s">
        <v>3</v>
      </c>
      <c r="D157" t="s">
        <v>98</v>
      </c>
      <c r="J157">
        <v>41</v>
      </c>
    </row>
    <row r="158" spans="1:10" x14ac:dyDescent="0.25">
      <c r="A158" t="s">
        <v>280</v>
      </c>
      <c r="B158" t="s">
        <v>458</v>
      </c>
      <c r="C158" t="s">
        <v>4</v>
      </c>
      <c r="D158" t="s">
        <v>99</v>
      </c>
      <c r="E158">
        <v>110</v>
      </c>
      <c r="F158">
        <v>37</v>
      </c>
      <c r="H158">
        <v>147</v>
      </c>
      <c r="J158">
        <v>1</v>
      </c>
    </row>
    <row r="159" spans="1:10" x14ac:dyDescent="0.25">
      <c r="A159" t="s">
        <v>280</v>
      </c>
      <c r="B159" t="s">
        <v>459</v>
      </c>
      <c r="C159" t="s">
        <v>4</v>
      </c>
      <c r="D159" t="s">
        <v>99</v>
      </c>
      <c r="E159">
        <v>117</v>
      </c>
      <c r="F159">
        <v>58</v>
      </c>
      <c r="G159">
        <v>1</v>
      </c>
      <c r="H159">
        <v>176</v>
      </c>
      <c r="J159">
        <v>2</v>
      </c>
    </row>
    <row r="160" spans="1:10" x14ac:dyDescent="0.25">
      <c r="A160" t="s">
        <v>280</v>
      </c>
      <c r="B160" t="s">
        <v>460</v>
      </c>
      <c r="C160" t="s">
        <v>4</v>
      </c>
      <c r="D160" t="s">
        <v>99</v>
      </c>
      <c r="E160">
        <v>30</v>
      </c>
      <c r="F160">
        <v>17</v>
      </c>
      <c r="J160">
        <v>3</v>
      </c>
    </row>
    <row r="161" spans="1:10" x14ac:dyDescent="0.25">
      <c r="A161" t="s">
        <v>280</v>
      </c>
      <c r="B161" t="s">
        <v>461</v>
      </c>
      <c r="C161" t="s">
        <v>4</v>
      </c>
      <c r="D161" t="s">
        <v>99</v>
      </c>
      <c r="E161">
        <v>71</v>
      </c>
      <c r="F161">
        <v>30</v>
      </c>
      <c r="G161">
        <v>1</v>
      </c>
      <c r="H161">
        <v>102</v>
      </c>
      <c r="J161">
        <v>4</v>
      </c>
    </row>
    <row r="162" spans="1:10" x14ac:dyDescent="0.25">
      <c r="A162" t="s">
        <v>280</v>
      </c>
      <c r="B162" t="s">
        <v>462</v>
      </c>
      <c r="C162" t="s">
        <v>4</v>
      </c>
      <c r="D162" t="s">
        <v>99</v>
      </c>
      <c r="E162">
        <v>40</v>
      </c>
      <c r="F162">
        <v>26</v>
      </c>
      <c r="H162">
        <v>66</v>
      </c>
      <c r="J162">
        <v>5</v>
      </c>
    </row>
    <row r="163" spans="1:10" x14ac:dyDescent="0.25">
      <c r="A163" t="s">
        <v>280</v>
      </c>
      <c r="B163" t="s">
        <v>463</v>
      </c>
      <c r="C163" t="s">
        <v>4</v>
      </c>
      <c r="D163" t="s">
        <v>99</v>
      </c>
      <c r="E163">
        <v>2</v>
      </c>
      <c r="F163">
        <v>1</v>
      </c>
      <c r="H163">
        <v>3</v>
      </c>
      <c r="J163">
        <v>6</v>
      </c>
    </row>
    <row r="164" spans="1:10" x14ac:dyDescent="0.25">
      <c r="A164" t="s">
        <v>280</v>
      </c>
      <c r="B164" t="s">
        <v>464</v>
      </c>
      <c r="C164" t="s">
        <v>4</v>
      </c>
      <c r="D164" t="s">
        <v>99</v>
      </c>
      <c r="J164">
        <v>7</v>
      </c>
    </row>
    <row r="165" spans="1:10" x14ac:dyDescent="0.25">
      <c r="A165" t="s">
        <v>280</v>
      </c>
      <c r="B165" t="s">
        <v>465</v>
      </c>
      <c r="C165" t="s">
        <v>4</v>
      </c>
      <c r="D165" t="s">
        <v>99</v>
      </c>
      <c r="J165">
        <v>8</v>
      </c>
    </row>
    <row r="166" spans="1:10" x14ac:dyDescent="0.25">
      <c r="A166" t="s">
        <v>280</v>
      </c>
      <c r="B166" t="s">
        <v>466</v>
      </c>
      <c r="C166" t="s">
        <v>4</v>
      </c>
      <c r="D166" t="s">
        <v>99</v>
      </c>
      <c r="E166">
        <v>4</v>
      </c>
      <c r="F166">
        <v>2</v>
      </c>
      <c r="H166">
        <v>6</v>
      </c>
      <c r="J166">
        <v>9</v>
      </c>
    </row>
    <row r="167" spans="1:10" x14ac:dyDescent="0.25">
      <c r="A167" t="s">
        <v>280</v>
      </c>
      <c r="B167" t="s">
        <v>467</v>
      </c>
      <c r="C167" t="s">
        <v>4</v>
      </c>
      <c r="D167" t="s">
        <v>99</v>
      </c>
      <c r="J167">
        <v>10</v>
      </c>
    </row>
    <row r="168" spans="1:10" x14ac:dyDescent="0.25">
      <c r="A168" t="s">
        <v>280</v>
      </c>
      <c r="B168" t="s">
        <v>468</v>
      </c>
      <c r="C168" t="s">
        <v>4</v>
      </c>
      <c r="D168" t="s">
        <v>99</v>
      </c>
      <c r="E168">
        <v>102</v>
      </c>
      <c r="F168">
        <v>54</v>
      </c>
      <c r="G168">
        <v>1</v>
      </c>
      <c r="H168">
        <v>157</v>
      </c>
      <c r="J168">
        <v>11</v>
      </c>
    </row>
    <row r="169" spans="1:10" x14ac:dyDescent="0.25">
      <c r="A169" t="s">
        <v>280</v>
      </c>
      <c r="B169" t="s">
        <v>469</v>
      </c>
      <c r="C169" t="s">
        <v>4</v>
      </c>
      <c r="D169" t="s">
        <v>99</v>
      </c>
      <c r="J169">
        <v>12</v>
      </c>
    </row>
    <row r="170" spans="1:10" x14ac:dyDescent="0.25">
      <c r="A170" t="s">
        <v>280</v>
      </c>
      <c r="B170" t="s">
        <v>470</v>
      </c>
      <c r="C170" t="s">
        <v>4</v>
      </c>
      <c r="D170" t="s">
        <v>99</v>
      </c>
      <c r="E170">
        <v>2</v>
      </c>
      <c r="F170">
        <v>4</v>
      </c>
      <c r="H170">
        <v>6</v>
      </c>
      <c r="J170">
        <v>13</v>
      </c>
    </row>
    <row r="171" spans="1:10" x14ac:dyDescent="0.25">
      <c r="A171" t="s">
        <v>280</v>
      </c>
      <c r="B171" t="s">
        <v>471</v>
      </c>
      <c r="C171" t="s">
        <v>4</v>
      </c>
      <c r="D171" t="s">
        <v>99</v>
      </c>
      <c r="E171">
        <v>15</v>
      </c>
      <c r="F171">
        <v>5</v>
      </c>
      <c r="H171">
        <v>20</v>
      </c>
      <c r="J171">
        <v>14</v>
      </c>
    </row>
    <row r="172" spans="1:10" x14ac:dyDescent="0.25">
      <c r="A172" t="s">
        <v>280</v>
      </c>
      <c r="B172" t="s">
        <v>472</v>
      </c>
      <c r="C172" t="s">
        <v>4</v>
      </c>
      <c r="D172" t="s">
        <v>99</v>
      </c>
      <c r="J172">
        <v>15</v>
      </c>
    </row>
    <row r="173" spans="1:10" x14ac:dyDescent="0.25">
      <c r="A173" t="s">
        <v>280</v>
      </c>
      <c r="B173" t="s">
        <v>473</v>
      </c>
      <c r="C173" t="s">
        <v>4</v>
      </c>
      <c r="D173" t="s">
        <v>99</v>
      </c>
      <c r="E173">
        <v>92</v>
      </c>
      <c r="F173">
        <v>45</v>
      </c>
      <c r="G173">
        <v>1</v>
      </c>
      <c r="H173">
        <v>138</v>
      </c>
      <c r="J173">
        <v>16</v>
      </c>
    </row>
    <row r="174" spans="1:10" x14ac:dyDescent="0.25">
      <c r="A174" t="s">
        <v>280</v>
      </c>
      <c r="B174" t="s">
        <v>474</v>
      </c>
      <c r="C174" t="s">
        <v>4</v>
      </c>
      <c r="D174" t="s">
        <v>99</v>
      </c>
      <c r="E174">
        <v>87</v>
      </c>
      <c r="F174">
        <v>35</v>
      </c>
      <c r="G174">
        <v>1</v>
      </c>
      <c r="H174">
        <v>123</v>
      </c>
      <c r="J174">
        <v>17</v>
      </c>
    </row>
    <row r="175" spans="1:10" x14ac:dyDescent="0.25">
      <c r="A175" t="s">
        <v>280</v>
      </c>
      <c r="B175" t="s">
        <v>475</v>
      </c>
      <c r="C175" t="s">
        <v>4</v>
      </c>
      <c r="D175" t="s">
        <v>99</v>
      </c>
      <c r="E175">
        <v>3</v>
      </c>
      <c r="F175">
        <v>6</v>
      </c>
      <c r="H175">
        <v>9</v>
      </c>
      <c r="J175">
        <v>18</v>
      </c>
    </row>
    <row r="176" spans="1:10" x14ac:dyDescent="0.25">
      <c r="A176" t="s">
        <v>280</v>
      </c>
      <c r="B176" t="s">
        <v>476</v>
      </c>
      <c r="C176" t="s">
        <v>4</v>
      </c>
      <c r="D176" t="s">
        <v>99</v>
      </c>
      <c r="E176">
        <v>2</v>
      </c>
      <c r="H176">
        <v>2</v>
      </c>
      <c r="J176">
        <v>19</v>
      </c>
    </row>
    <row r="177" spans="1:10" x14ac:dyDescent="0.25">
      <c r="A177" t="s">
        <v>280</v>
      </c>
      <c r="B177" t="s">
        <v>477</v>
      </c>
      <c r="C177" t="s">
        <v>4</v>
      </c>
      <c r="D177" t="s">
        <v>99</v>
      </c>
      <c r="E177">
        <v>7</v>
      </c>
      <c r="F177">
        <v>3</v>
      </c>
      <c r="H177">
        <v>10</v>
      </c>
      <c r="J177">
        <v>20</v>
      </c>
    </row>
    <row r="178" spans="1:10" x14ac:dyDescent="0.25">
      <c r="A178" t="s">
        <v>280</v>
      </c>
      <c r="B178" t="s">
        <v>478</v>
      </c>
      <c r="C178" t="s">
        <v>4</v>
      </c>
      <c r="D178" t="s">
        <v>99</v>
      </c>
      <c r="E178">
        <v>11</v>
      </c>
      <c r="F178">
        <v>11</v>
      </c>
      <c r="H178">
        <v>22</v>
      </c>
      <c r="J178">
        <v>21</v>
      </c>
    </row>
    <row r="179" spans="1:10" x14ac:dyDescent="0.25">
      <c r="A179" t="s">
        <v>280</v>
      </c>
      <c r="B179" t="s">
        <v>479</v>
      </c>
      <c r="C179" t="s">
        <v>4</v>
      </c>
      <c r="D179" t="s">
        <v>99</v>
      </c>
      <c r="E179">
        <v>1</v>
      </c>
      <c r="F179">
        <v>1</v>
      </c>
      <c r="H179">
        <v>2</v>
      </c>
      <c r="J179">
        <v>22</v>
      </c>
    </row>
    <row r="180" spans="1:10" x14ac:dyDescent="0.25">
      <c r="A180" t="s">
        <v>280</v>
      </c>
      <c r="B180" t="s">
        <v>480</v>
      </c>
      <c r="C180" t="s">
        <v>4</v>
      </c>
      <c r="D180" t="s">
        <v>99</v>
      </c>
      <c r="J180">
        <v>23</v>
      </c>
    </row>
    <row r="181" spans="1:10" x14ac:dyDescent="0.25">
      <c r="A181" t="s">
        <v>280</v>
      </c>
      <c r="B181" t="s">
        <v>481</v>
      </c>
      <c r="C181" t="s">
        <v>4</v>
      </c>
      <c r="D181" t="s">
        <v>99</v>
      </c>
      <c r="E181">
        <v>39</v>
      </c>
      <c r="F181">
        <v>8</v>
      </c>
      <c r="H181">
        <v>47</v>
      </c>
      <c r="J181">
        <v>24</v>
      </c>
    </row>
    <row r="182" spans="1:10" x14ac:dyDescent="0.25">
      <c r="A182" t="s">
        <v>280</v>
      </c>
      <c r="B182" t="s">
        <v>482</v>
      </c>
      <c r="C182" t="s">
        <v>4</v>
      </c>
      <c r="D182" t="s">
        <v>99</v>
      </c>
      <c r="E182">
        <v>37</v>
      </c>
      <c r="F182">
        <v>18</v>
      </c>
      <c r="H182">
        <v>55</v>
      </c>
      <c r="J182">
        <v>25</v>
      </c>
    </row>
    <row r="183" spans="1:10" x14ac:dyDescent="0.25">
      <c r="A183" t="s">
        <v>280</v>
      </c>
      <c r="B183" t="s">
        <v>483</v>
      </c>
      <c r="C183" t="s">
        <v>4</v>
      </c>
      <c r="D183" t="s">
        <v>99</v>
      </c>
      <c r="E183">
        <v>13</v>
      </c>
      <c r="F183">
        <v>6</v>
      </c>
      <c r="H183">
        <v>19</v>
      </c>
      <c r="J183">
        <v>26</v>
      </c>
    </row>
    <row r="184" spans="1:10" x14ac:dyDescent="0.25">
      <c r="A184" t="s">
        <v>280</v>
      </c>
      <c r="B184" t="s">
        <v>484</v>
      </c>
      <c r="C184" t="s">
        <v>4</v>
      </c>
      <c r="D184" t="s">
        <v>99</v>
      </c>
      <c r="E184">
        <v>4</v>
      </c>
      <c r="F184">
        <v>1</v>
      </c>
      <c r="H184">
        <v>5</v>
      </c>
      <c r="J184">
        <v>27</v>
      </c>
    </row>
    <row r="185" spans="1:10" x14ac:dyDescent="0.25">
      <c r="A185" t="s">
        <v>280</v>
      </c>
      <c r="B185" t="s">
        <v>485</v>
      </c>
      <c r="C185" t="s">
        <v>4</v>
      </c>
      <c r="D185" t="s">
        <v>99</v>
      </c>
      <c r="J185">
        <v>28</v>
      </c>
    </row>
    <row r="186" spans="1:10" x14ac:dyDescent="0.25">
      <c r="A186" t="s">
        <v>280</v>
      </c>
      <c r="B186" t="s">
        <v>486</v>
      </c>
      <c r="C186" t="s">
        <v>4</v>
      </c>
      <c r="D186" t="s">
        <v>99</v>
      </c>
      <c r="E186">
        <v>1</v>
      </c>
      <c r="F186">
        <v>1</v>
      </c>
      <c r="H186">
        <v>2</v>
      </c>
      <c r="J186">
        <v>29</v>
      </c>
    </row>
    <row r="187" spans="1:10" x14ac:dyDescent="0.25">
      <c r="A187" t="s">
        <v>280</v>
      </c>
      <c r="B187" t="s">
        <v>487</v>
      </c>
      <c r="C187" t="s">
        <v>4</v>
      </c>
      <c r="D187" t="s">
        <v>99</v>
      </c>
      <c r="E187">
        <v>1</v>
      </c>
      <c r="H187">
        <v>1</v>
      </c>
      <c r="J187">
        <v>30</v>
      </c>
    </row>
    <row r="188" spans="1:10" x14ac:dyDescent="0.25">
      <c r="A188" t="s">
        <v>280</v>
      </c>
      <c r="B188" t="s">
        <v>488</v>
      </c>
      <c r="C188" t="s">
        <v>4</v>
      </c>
      <c r="D188" t="s">
        <v>99</v>
      </c>
      <c r="J188">
        <v>31</v>
      </c>
    </row>
    <row r="189" spans="1:10" x14ac:dyDescent="0.25">
      <c r="A189" t="s">
        <v>280</v>
      </c>
      <c r="B189" t="s">
        <v>489</v>
      </c>
      <c r="C189" t="s">
        <v>4</v>
      </c>
      <c r="D189" t="s">
        <v>99</v>
      </c>
      <c r="E189">
        <v>8</v>
      </c>
      <c r="F189">
        <v>5</v>
      </c>
      <c r="H189">
        <v>13</v>
      </c>
      <c r="J189">
        <v>32</v>
      </c>
    </row>
    <row r="190" spans="1:10" x14ac:dyDescent="0.25">
      <c r="A190" t="s">
        <v>280</v>
      </c>
      <c r="B190" t="s">
        <v>490</v>
      </c>
      <c r="C190" t="s">
        <v>4</v>
      </c>
      <c r="D190" t="s">
        <v>99</v>
      </c>
      <c r="E190">
        <v>15</v>
      </c>
      <c r="F190">
        <v>5</v>
      </c>
      <c r="G190">
        <v>1</v>
      </c>
      <c r="H190">
        <v>21</v>
      </c>
      <c r="J190">
        <v>33</v>
      </c>
    </row>
    <row r="191" spans="1:10" x14ac:dyDescent="0.25">
      <c r="A191" t="s">
        <v>280</v>
      </c>
      <c r="B191" t="s">
        <v>491</v>
      </c>
      <c r="C191" t="s">
        <v>4</v>
      </c>
      <c r="D191" t="s">
        <v>99</v>
      </c>
      <c r="E191">
        <v>0.71399999999999997</v>
      </c>
      <c r="F191">
        <v>0.78600000000000003</v>
      </c>
      <c r="H191">
        <v>0.72299999999999998</v>
      </c>
      <c r="J191">
        <v>34</v>
      </c>
    </row>
    <row r="192" spans="1:10" x14ac:dyDescent="0.25">
      <c r="A192" t="s">
        <v>280</v>
      </c>
      <c r="B192" t="s">
        <v>492</v>
      </c>
      <c r="C192" t="s">
        <v>4</v>
      </c>
      <c r="D192" t="s">
        <v>99</v>
      </c>
      <c r="E192">
        <v>0.65500000000000003</v>
      </c>
      <c r="F192">
        <v>0.77800000000000002</v>
      </c>
      <c r="H192">
        <v>0.66700000000000004</v>
      </c>
      <c r="J192">
        <v>35</v>
      </c>
    </row>
    <row r="193" spans="1:10" x14ac:dyDescent="0.25">
      <c r="A193" t="s">
        <v>280</v>
      </c>
      <c r="B193" t="s">
        <v>178</v>
      </c>
      <c r="C193" t="s">
        <v>4</v>
      </c>
      <c r="D193" t="s">
        <v>99</v>
      </c>
      <c r="E193">
        <v>5964</v>
      </c>
      <c r="F193">
        <v>7967</v>
      </c>
      <c r="H193">
        <v>5985</v>
      </c>
      <c r="J193">
        <v>36</v>
      </c>
    </row>
    <row r="194" spans="1:10" x14ac:dyDescent="0.25">
      <c r="A194" t="s">
        <v>280</v>
      </c>
      <c r="B194" t="s">
        <v>493</v>
      </c>
      <c r="C194" t="s">
        <v>4</v>
      </c>
      <c r="D194" t="s">
        <v>99</v>
      </c>
      <c r="J194">
        <v>39</v>
      </c>
    </row>
    <row r="195" spans="1:10" x14ac:dyDescent="0.25">
      <c r="A195" t="s">
        <v>280</v>
      </c>
      <c r="B195" t="s">
        <v>494</v>
      </c>
      <c r="C195" t="s">
        <v>4</v>
      </c>
      <c r="D195" t="s">
        <v>99</v>
      </c>
      <c r="J195">
        <v>40</v>
      </c>
    </row>
    <row r="196" spans="1:10" x14ac:dyDescent="0.25">
      <c r="A196" t="s">
        <v>280</v>
      </c>
      <c r="B196" t="s">
        <v>495</v>
      </c>
      <c r="C196" t="s">
        <v>4</v>
      </c>
      <c r="D196" t="s">
        <v>99</v>
      </c>
      <c r="J196">
        <v>41</v>
      </c>
    </row>
    <row r="197" spans="1:10" x14ac:dyDescent="0.25">
      <c r="A197" t="s">
        <v>278</v>
      </c>
      <c r="B197" t="s">
        <v>458</v>
      </c>
      <c r="C197" t="s">
        <v>4</v>
      </c>
      <c r="D197" t="s">
        <v>100</v>
      </c>
      <c r="E197">
        <v>36</v>
      </c>
      <c r="F197">
        <v>94</v>
      </c>
      <c r="G197">
        <v>4</v>
      </c>
      <c r="H197">
        <v>134</v>
      </c>
      <c r="J197">
        <v>1</v>
      </c>
    </row>
    <row r="198" spans="1:10" x14ac:dyDescent="0.25">
      <c r="A198" t="s">
        <v>278</v>
      </c>
      <c r="B198" t="s">
        <v>459</v>
      </c>
      <c r="C198" t="s">
        <v>4</v>
      </c>
      <c r="D198" t="s">
        <v>100</v>
      </c>
      <c r="E198">
        <v>23</v>
      </c>
      <c r="F198">
        <v>125</v>
      </c>
      <c r="G198">
        <v>13</v>
      </c>
      <c r="H198">
        <v>162</v>
      </c>
      <c r="J198">
        <v>2</v>
      </c>
    </row>
    <row r="199" spans="1:10" x14ac:dyDescent="0.25">
      <c r="A199" t="s">
        <v>278</v>
      </c>
      <c r="B199" t="s">
        <v>460</v>
      </c>
      <c r="C199" t="s">
        <v>4</v>
      </c>
      <c r="D199" t="s">
        <v>100</v>
      </c>
      <c r="E199">
        <v>18</v>
      </c>
      <c r="F199">
        <v>59</v>
      </c>
      <c r="H199">
        <v>1</v>
      </c>
      <c r="J199">
        <v>3</v>
      </c>
    </row>
    <row r="200" spans="1:10" x14ac:dyDescent="0.25">
      <c r="A200" t="s">
        <v>278</v>
      </c>
      <c r="B200" t="s">
        <v>461</v>
      </c>
      <c r="C200" t="s">
        <v>4</v>
      </c>
      <c r="D200" t="s">
        <v>100</v>
      </c>
      <c r="E200">
        <v>12</v>
      </c>
      <c r="F200">
        <v>74</v>
      </c>
      <c r="G200">
        <v>3</v>
      </c>
      <c r="H200">
        <v>90</v>
      </c>
      <c r="J200">
        <v>4</v>
      </c>
    </row>
    <row r="201" spans="1:10" x14ac:dyDescent="0.25">
      <c r="A201" t="s">
        <v>278</v>
      </c>
      <c r="B201" t="s">
        <v>462</v>
      </c>
      <c r="C201" t="s">
        <v>4</v>
      </c>
      <c r="D201" t="s">
        <v>100</v>
      </c>
      <c r="E201">
        <v>10</v>
      </c>
      <c r="F201">
        <v>50</v>
      </c>
      <c r="G201">
        <v>10</v>
      </c>
      <c r="H201">
        <v>70</v>
      </c>
      <c r="J201">
        <v>5</v>
      </c>
    </row>
    <row r="202" spans="1:10" x14ac:dyDescent="0.25">
      <c r="A202" t="s">
        <v>278</v>
      </c>
      <c r="B202" t="s">
        <v>463</v>
      </c>
      <c r="C202" t="s">
        <v>4</v>
      </c>
      <c r="D202" t="s">
        <v>100</v>
      </c>
      <c r="E202">
        <v>2</v>
      </c>
      <c r="F202">
        <v>10</v>
      </c>
      <c r="G202">
        <v>1</v>
      </c>
      <c r="H202">
        <v>13</v>
      </c>
      <c r="J202">
        <v>6</v>
      </c>
    </row>
    <row r="203" spans="1:10" x14ac:dyDescent="0.25">
      <c r="A203" t="s">
        <v>278</v>
      </c>
      <c r="B203" t="s">
        <v>464</v>
      </c>
      <c r="C203" t="s">
        <v>4</v>
      </c>
      <c r="D203" t="s">
        <v>100</v>
      </c>
      <c r="E203">
        <v>2</v>
      </c>
      <c r="F203">
        <v>1</v>
      </c>
      <c r="H203">
        <v>3</v>
      </c>
      <c r="J203">
        <v>7</v>
      </c>
    </row>
    <row r="204" spans="1:10" x14ac:dyDescent="0.25">
      <c r="A204" t="s">
        <v>278</v>
      </c>
      <c r="B204" t="s">
        <v>465</v>
      </c>
      <c r="C204" t="s">
        <v>4</v>
      </c>
      <c r="D204" t="s">
        <v>100</v>
      </c>
      <c r="F204">
        <v>5</v>
      </c>
      <c r="H204">
        <v>5</v>
      </c>
      <c r="J204">
        <v>8</v>
      </c>
    </row>
    <row r="205" spans="1:10" x14ac:dyDescent="0.25">
      <c r="A205" t="s">
        <v>278</v>
      </c>
      <c r="B205" t="s">
        <v>466</v>
      </c>
      <c r="C205" t="s">
        <v>4</v>
      </c>
      <c r="D205" t="s">
        <v>100</v>
      </c>
      <c r="E205">
        <v>3</v>
      </c>
      <c r="F205">
        <v>8</v>
      </c>
      <c r="G205">
        <v>1</v>
      </c>
      <c r="H205">
        <v>12</v>
      </c>
      <c r="J205">
        <v>9</v>
      </c>
    </row>
    <row r="206" spans="1:10" x14ac:dyDescent="0.25">
      <c r="A206" t="s">
        <v>278</v>
      </c>
      <c r="B206" t="s">
        <v>467</v>
      </c>
      <c r="C206" t="s">
        <v>4</v>
      </c>
      <c r="D206" t="s">
        <v>100</v>
      </c>
      <c r="G206">
        <v>1</v>
      </c>
      <c r="H206">
        <v>1</v>
      </c>
      <c r="J206">
        <v>10</v>
      </c>
    </row>
    <row r="207" spans="1:10" x14ac:dyDescent="0.25">
      <c r="A207" t="s">
        <v>278</v>
      </c>
      <c r="B207" t="s">
        <v>468</v>
      </c>
      <c r="C207" t="s">
        <v>4</v>
      </c>
      <c r="D207" t="s">
        <v>100</v>
      </c>
      <c r="E207">
        <v>18</v>
      </c>
      <c r="F207">
        <v>107</v>
      </c>
      <c r="G207">
        <v>9</v>
      </c>
      <c r="H207">
        <v>135</v>
      </c>
      <c r="J207">
        <v>11</v>
      </c>
    </row>
    <row r="208" spans="1:10" x14ac:dyDescent="0.25">
      <c r="A208" t="s">
        <v>278</v>
      </c>
      <c r="B208" t="s">
        <v>469</v>
      </c>
      <c r="C208" t="s">
        <v>4</v>
      </c>
      <c r="D208" t="s">
        <v>100</v>
      </c>
      <c r="E208">
        <v>1</v>
      </c>
      <c r="F208">
        <v>5</v>
      </c>
      <c r="H208">
        <v>6</v>
      </c>
      <c r="J208">
        <v>12</v>
      </c>
    </row>
    <row r="209" spans="1:10" x14ac:dyDescent="0.25">
      <c r="A209" t="s">
        <v>278</v>
      </c>
      <c r="B209" t="s">
        <v>470</v>
      </c>
      <c r="C209" t="s">
        <v>4</v>
      </c>
      <c r="D209" t="s">
        <v>100</v>
      </c>
      <c r="E209">
        <v>1</v>
      </c>
      <c r="F209">
        <v>27</v>
      </c>
      <c r="H209">
        <v>28</v>
      </c>
      <c r="J209">
        <v>13</v>
      </c>
    </row>
    <row r="210" spans="1:10" x14ac:dyDescent="0.25">
      <c r="A210" t="s">
        <v>278</v>
      </c>
      <c r="B210" t="s">
        <v>471</v>
      </c>
      <c r="C210" t="s">
        <v>4</v>
      </c>
      <c r="D210" t="s">
        <v>100</v>
      </c>
      <c r="E210">
        <v>5</v>
      </c>
      <c r="F210">
        <v>12</v>
      </c>
      <c r="H210">
        <v>18</v>
      </c>
      <c r="J210">
        <v>14</v>
      </c>
    </row>
    <row r="211" spans="1:10" x14ac:dyDescent="0.25">
      <c r="A211" t="s">
        <v>278</v>
      </c>
      <c r="B211" t="s">
        <v>472</v>
      </c>
      <c r="C211" t="s">
        <v>4</v>
      </c>
      <c r="D211" t="s">
        <v>100</v>
      </c>
      <c r="J211">
        <v>15</v>
      </c>
    </row>
    <row r="212" spans="1:10" x14ac:dyDescent="0.25">
      <c r="A212" t="s">
        <v>278</v>
      </c>
      <c r="B212" t="s">
        <v>473</v>
      </c>
      <c r="C212" t="s">
        <v>4</v>
      </c>
      <c r="D212" t="s">
        <v>100</v>
      </c>
      <c r="E212">
        <v>20</v>
      </c>
      <c r="F212">
        <v>97</v>
      </c>
      <c r="G212">
        <v>9</v>
      </c>
      <c r="H212">
        <v>127</v>
      </c>
      <c r="J212">
        <v>16</v>
      </c>
    </row>
    <row r="213" spans="1:10" x14ac:dyDescent="0.25">
      <c r="A213" t="s">
        <v>278</v>
      </c>
      <c r="B213" t="s">
        <v>474</v>
      </c>
      <c r="C213" t="s">
        <v>4</v>
      </c>
      <c r="D213" t="s">
        <v>100</v>
      </c>
      <c r="E213">
        <v>17</v>
      </c>
      <c r="F213">
        <v>64</v>
      </c>
      <c r="G213">
        <v>6</v>
      </c>
      <c r="H213">
        <v>88</v>
      </c>
      <c r="J213">
        <v>17</v>
      </c>
    </row>
    <row r="214" spans="1:10" x14ac:dyDescent="0.25">
      <c r="A214" t="s">
        <v>278</v>
      </c>
      <c r="B214" t="s">
        <v>475</v>
      </c>
      <c r="C214" t="s">
        <v>4</v>
      </c>
      <c r="D214" t="s">
        <v>100</v>
      </c>
      <c r="F214">
        <v>7</v>
      </c>
      <c r="H214">
        <v>7</v>
      </c>
      <c r="J214">
        <v>18</v>
      </c>
    </row>
    <row r="215" spans="1:10" x14ac:dyDescent="0.25">
      <c r="A215" t="s">
        <v>278</v>
      </c>
      <c r="B215" t="s">
        <v>476</v>
      </c>
      <c r="C215" t="s">
        <v>4</v>
      </c>
      <c r="D215" t="s">
        <v>100</v>
      </c>
      <c r="F215">
        <v>5</v>
      </c>
      <c r="G215">
        <v>1</v>
      </c>
      <c r="H215">
        <v>6</v>
      </c>
      <c r="J215">
        <v>19</v>
      </c>
    </row>
    <row r="216" spans="1:10" x14ac:dyDescent="0.25">
      <c r="A216" t="s">
        <v>278</v>
      </c>
      <c r="B216" t="s">
        <v>477</v>
      </c>
      <c r="C216" t="s">
        <v>4</v>
      </c>
      <c r="D216" t="s">
        <v>100</v>
      </c>
      <c r="E216">
        <v>1</v>
      </c>
      <c r="F216">
        <v>10</v>
      </c>
      <c r="G216">
        <v>4</v>
      </c>
      <c r="H216">
        <v>15</v>
      </c>
      <c r="J216">
        <v>20</v>
      </c>
    </row>
    <row r="217" spans="1:10" x14ac:dyDescent="0.25">
      <c r="A217" t="s">
        <v>278</v>
      </c>
      <c r="B217" t="s">
        <v>478</v>
      </c>
      <c r="C217" t="s">
        <v>4</v>
      </c>
      <c r="D217" t="s">
        <v>100</v>
      </c>
      <c r="E217">
        <v>2</v>
      </c>
      <c r="F217">
        <v>21</v>
      </c>
      <c r="G217">
        <v>2</v>
      </c>
      <c r="H217">
        <v>25</v>
      </c>
      <c r="J217">
        <v>21</v>
      </c>
    </row>
    <row r="218" spans="1:10" x14ac:dyDescent="0.25">
      <c r="A218" t="s">
        <v>278</v>
      </c>
      <c r="B218" t="s">
        <v>479</v>
      </c>
      <c r="C218" t="s">
        <v>4</v>
      </c>
      <c r="D218" t="s">
        <v>100</v>
      </c>
      <c r="E218">
        <v>1</v>
      </c>
      <c r="F218">
        <v>10</v>
      </c>
      <c r="H218">
        <v>11</v>
      </c>
      <c r="J218">
        <v>22</v>
      </c>
    </row>
    <row r="219" spans="1:10" x14ac:dyDescent="0.25">
      <c r="A219" t="s">
        <v>278</v>
      </c>
      <c r="B219" t="s">
        <v>480</v>
      </c>
      <c r="C219" t="s">
        <v>4</v>
      </c>
      <c r="D219" t="s">
        <v>100</v>
      </c>
      <c r="E219">
        <v>2</v>
      </c>
      <c r="F219">
        <v>1</v>
      </c>
      <c r="G219">
        <v>1</v>
      </c>
      <c r="H219">
        <v>4</v>
      </c>
      <c r="J219">
        <v>23</v>
      </c>
    </row>
    <row r="220" spans="1:10" x14ac:dyDescent="0.25">
      <c r="A220" t="s">
        <v>278</v>
      </c>
      <c r="B220" t="s">
        <v>481</v>
      </c>
      <c r="C220" t="s">
        <v>4</v>
      </c>
      <c r="D220" t="s">
        <v>100</v>
      </c>
      <c r="E220">
        <v>4</v>
      </c>
      <c r="F220">
        <v>22</v>
      </c>
      <c r="G220">
        <v>5</v>
      </c>
      <c r="H220">
        <v>32</v>
      </c>
      <c r="J220">
        <v>24</v>
      </c>
    </row>
    <row r="221" spans="1:10" x14ac:dyDescent="0.25">
      <c r="A221" t="s">
        <v>278</v>
      </c>
      <c r="B221" t="s">
        <v>482</v>
      </c>
      <c r="C221" t="s">
        <v>4</v>
      </c>
      <c r="D221" t="s">
        <v>100</v>
      </c>
      <c r="E221">
        <v>9</v>
      </c>
      <c r="F221">
        <v>34</v>
      </c>
      <c r="G221">
        <v>2</v>
      </c>
      <c r="H221">
        <v>46</v>
      </c>
      <c r="J221">
        <v>25</v>
      </c>
    </row>
    <row r="222" spans="1:10" x14ac:dyDescent="0.25">
      <c r="A222" t="s">
        <v>278</v>
      </c>
      <c r="B222" t="s">
        <v>483</v>
      </c>
      <c r="C222" t="s">
        <v>4</v>
      </c>
      <c r="D222" t="s">
        <v>100</v>
      </c>
      <c r="E222">
        <v>1</v>
      </c>
      <c r="F222">
        <v>8</v>
      </c>
      <c r="G222">
        <v>2</v>
      </c>
      <c r="H222">
        <v>11</v>
      </c>
      <c r="J222">
        <v>26</v>
      </c>
    </row>
    <row r="223" spans="1:10" x14ac:dyDescent="0.25">
      <c r="A223" t="s">
        <v>278</v>
      </c>
      <c r="B223" t="s">
        <v>484</v>
      </c>
      <c r="C223" t="s">
        <v>4</v>
      </c>
      <c r="D223" t="s">
        <v>100</v>
      </c>
      <c r="F223">
        <v>1</v>
      </c>
      <c r="H223">
        <v>2</v>
      </c>
      <c r="J223">
        <v>27</v>
      </c>
    </row>
    <row r="224" spans="1:10" x14ac:dyDescent="0.25">
      <c r="A224" t="s">
        <v>278</v>
      </c>
      <c r="B224" t="s">
        <v>485</v>
      </c>
      <c r="C224" t="s">
        <v>4</v>
      </c>
      <c r="D224" t="s">
        <v>100</v>
      </c>
      <c r="J224">
        <v>28</v>
      </c>
    </row>
    <row r="225" spans="1:10" x14ac:dyDescent="0.25">
      <c r="A225" t="s">
        <v>278</v>
      </c>
      <c r="B225" t="s">
        <v>486</v>
      </c>
      <c r="C225" t="s">
        <v>4</v>
      </c>
      <c r="D225" t="s">
        <v>100</v>
      </c>
      <c r="E225">
        <v>4</v>
      </c>
      <c r="F225">
        <v>4</v>
      </c>
      <c r="G225">
        <v>1</v>
      </c>
      <c r="H225">
        <v>9</v>
      </c>
      <c r="J225">
        <v>29</v>
      </c>
    </row>
    <row r="226" spans="1:10" x14ac:dyDescent="0.25">
      <c r="A226" t="s">
        <v>278</v>
      </c>
      <c r="B226" t="s">
        <v>487</v>
      </c>
      <c r="C226" t="s">
        <v>4</v>
      </c>
      <c r="D226" t="s">
        <v>100</v>
      </c>
      <c r="J226">
        <v>30</v>
      </c>
    </row>
    <row r="227" spans="1:10" x14ac:dyDescent="0.25">
      <c r="A227" t="s">
        <v>278</v>
      </c>
      <c r="B227" t="s">
        <v>488</v>
      </c>
      <c r="C227" t="s">
        <v>4</v>
      </c>
      <c r="D227" t="s">
        <v>100</v>
      </c>
      <c r="J227">
        <v>31</v>
      </c>
    </row>
    <row r="228" spans="1:10" x14ac:dyDescent="0.25">
      <c r="A228" t="s">
        <v>278</v>
      </c>
      <c r="B228" t="s">
        <v>489</v>
      </c>
      <c r="C228" t="s">
        <v>4</v>
      </c>
      <c r="D228" t="s">
        <v>100</v>
      </c>
      <c r="E228">
        <v>2</v>
      </c>
      <c r="F228">
        <v>11</v>
      </c>
      <c r="G228">
        <v>5</v>
      </c>
      <c r="H228">
        <v>18</v>
      </c>
      <c r="J228">
        <v>32</v>
      </c>
    </row>
    <row r="229" spans="1:10" x14ac:dyDescent="0.25">
      <c r="A229" t="s">
        <v>278</v>
      </c>
      <c r="B229" t="s">
        <v>490</v>
      </c>
      <c r="C229" t="s">
        <v>4</v>
      </c>
      <c r="D229" t="s">
        <v>100</v>
      </c>
      <c r="E229">
        <v>7</v>
      </c>
      <c r="F229">
        <v>6</v>
      </c>
      <c r="G229">
        <v>1</v>
      </c>
      <c r="H229">
        <v>14</v>
      </c>
      <c r="J229">
        <v>33</v>
      </c>
    </row>
    <row r="230" spans="1:10" x14ac:dyDescent="0.25">
      <c r="A230" t="s">
        <v>278</v>
      </c>
      <c r="B230" t="s">
        <v>491</v>
      </c>
      <c r="C230" t="s">
        <v>4</v>
      </c>
      <c r="D230" t="s">
        <v>100</v>
      </c>
      <c r="E230">
        <v>0.84799999999999998</v>
      </c>
      <c r="F230">
        <v>0.71399999999999997</v>
      </c>
      <c r="G230">
        <v>1</v>
      </c>
      <c r="H230">
        <v>0.76300000000000001</v>
      </c>
      <c r="J230">
        <v>34</v>
      </c>
    </row>
    <row r="231" spans="1:10" x14ac:dyDescent="0.25">
      <c r="A231" t="s">
        <v>278</v>
      </c>
      <c r="B231" t="s">
        <v>492</v>
      </c>
      <c r="C231" t="s">
        <v>4</v>
      </c>
      <c r="D231" t="s">
        <v>100</v>
      </c>
      <c r="E231">
        <v>0.66900000000000004</v>
      </c>
      <c r="F231">
        <v>0.65400000000000003</v>
      </c>
      <c r="G231">
        <v>0.5</v>
      </c>
      <c r="H231">
        <v>0.65900000000000003</v>
      </c>
      <c r="J231">
        <v>35</v>
      </c>
    </row>
    <row r="232" spans="1:10" x14ac:dyDescent="0.25">
      <c r="A232" t="s">
        <v>278</v>
      </c>
      <c r="B232" t="s">
        <v>178</v>
      </c>
      <c r="C232" t="s">
        <v>4</v>
      </c>
      <c r="D232" t="s">
        <v>100</v>
      </c>
      <c r="E232">
        <v>6003</v>
      </c>
      <c r="F232">
        <v>8250</v>
      </c>
      <c r="G232">
        <v>6272</v>
      </c>
      <c r="H232">
        <v>6272</v>
      </c>
      <c r="J232">
        <v>36</v>
      </c>
    </row>
    <row r="233" spans="1:10" x14ac:dyDescent="0.25">
      <c r="A233" t="s">
        <v>278</v>
      </c>
      <c r="B233" t="s">
        <v>493</v>
      </c>
      <c r="C233" t="s">
        <v>4</v>
      </c>
      <c r="D233" t="s">
        <v>100</v>
      </c>
      <c r="G233">
        <v>12</v>
      </c>
      <c r="J233">
        <v>39</v>
      </c>
    </row>
    <row r="234" spans="1:10" x14ac:dyDescent="0.25">
      <c r="A234" t="s">
        <v>278</v>
      </c>
      <c r="B234" t="s">
        <v>494</v>
      </c>
      <c r="C234" t="s">
        <v>4</v>
      </c>
      <c r="D234" t="s">
        <v>100</v>
      </c>
      <c r="G234">
        <v>12</v>
      </c>
      <c r="H234">
        <v>1</v>
      </c>
      <c r="J234">
        <v>40</v>
      </c>
    </row>
    <row r="235" spans="1:10" x14ac:dyDescent="0.25">
      <c r="A235" t="s">
        <v>278</v>
      </c>
      <c r="B235" t="s">
        <v>495</v>
      </c>
      <c r="C235" t="s">
        <v>4</v>
      </c>
      <c r="D235" t="s">
        <v>100</v>
      </c>
      <c r="G235">
        <v>12</v>
      </c>
      <c r="H235">
        <v>1</v>
      </c>
      <c r="J235">
        <v>41</v>
      </c>
    </row>
    <row r="236" spans="1:10" x14ac:dyDescent="0.25">
      <c r="A236" t="s">
        <v>283</v>
      </c>
      <c r="B236" t="s">
        <v>458</v>
      </c>
      <c r="C236" t="s">
        <v>4</v>
      </c>
      <c r="D236" t="s">
        <v>102</v>
      </c>
      <c r="E236">
        <v>157</v>
      </c>
      <c r="F236">
        <v>228</v>
      </c>
      <c r="G236">
        <v>2</v>
      </c>
      <c r="H236">
        <v>389</v>
      </c>
      <c r="J236">
        <v>1</v>
      </c>
    </row>
    <row r="237" spans="1:10" x14ac:dyDescent="0.25">
      <c r="A237" t="s">
        <v>283</v>
      </c>
      <c r="B237" t="s">
        <v>459</v>
      </c>
      <c r="C237" t="s">
        <v>4</v>
      </c>
      <c r="D237" t="s">
        <v>102</v>
      </c>
      <c r="E237">
        <v>138</v>
      </c>
      <c r="F237">
        <v>335</v>
      </c>
      <c r="G237">
        <v>8</v>
      </c>
      <c r="H237">
        <v>481</v>
      </c>
      <c r="J237">
        <v>2</v>
      </c>
    </row>
    <row r="238" spans="1:10" x14ac:dyDescent="0.25">
      <c r="A238" t="s">
        <v>283</v>
      </c>
      <c r="B238" t="s">
        <v>460</v>
      </c>
      <c r="C238" t="s">
        <v>4</v>
      </c>
      <c r="D238" t="s">
        <v>102</v>
      </c>
      <c r="E238">
        <v>53</v>
      </c>
      <c r="F238">
        <v>118</v>
      </c>
      <c r="H238">
        <v>3</v>
      </c>
      <c r="J238">
        <v>3</v>
      </c>
    </row>
    <row r="239" spans="1:10" x14ac:dyDescent="0.25">
      <c r="A239" t="s">
        <v>283</v>
      </c>
      <c r="B239" t="s">
        <v>461</v>
      </c>
      <c r="C239" t="s">
        <v>4</v>
      </c>
      <c r="D239" t="s">
        <v>102</v>
      </c>
      <c r="E239">
        <v>72</v>
      </c>
      <c r="F239">
        <v>175</v>
      </c>
      <c r="G239">
        <v>2</v>
      </c>
      <c r="H239">
        <v>249</v>
      </c>
      <c r="J239">
        <v>4</v>
      </c>
    </row>
    <row r="240" spans="1:10" x14ac:dyDescent="0.25">
      <c r="A240" t="s">
        <v>283</v>
      </c>
      <c r="B240" t="s">
        <v>462</v>
      </c>
      <c r="C240" t="s">
        <v>4</v>
      </c>
      <c r="D240" t="s">
        <v>102</v>
      </c>
      <c r="E240">
        <v>65</v>
      </c>
      <c r="F240">
        <v>150</v>
      </c>
      <c r="G240">
        <v>6</v>
      </c>
      <c r="H240">
        <v>221</v>
      </c>
      <c r="J240">
        <v>5</v>
      </c>
    </row>
    <row r="241" spans="1:10" x14ac:dyDescent="0.25">
      <c r="A241" t="s">
        <v>283</v>
      </c>
      <c r="B241" t="s">
        <v>463</v>
      </c>
      <c r="C241" t="s">
        <v>4</v>
      </c>
      <c r="D241" t="s">
        <v>102</v>
      </c>
      <c r="E241">
        <v>6</v>
      </c>
      <c r="F241">
        <v>20</v>
      </c>
      <c r="H241">
        <v>26</v>
      </c>
      <c r="J241">
        <v>6</v>
      </c>
    </row>
    <row r="242" spans="1:10" x14ac:dyDescent="0.25">
      <c r="A242" t="s">
        <v>283</v>
      </c>
      <c r="B242" t="s">
        <v>464</v>
      </c>
      <c r="C242" t="s">
        <v>4</v>
      </c>
      <c r="D242" t="s">
        <v>102</v>
      </c>
      <c r="E242">
        <v>2</v>
      </c>
      <c r="F242">
        <v>5</v>
      </c>
      <c r="H242">
        <v>7</v>
      </c>
      <c r="J242">
        <v>7</v>
      </c>
    </row>
    <row r="243" spans="1:10" x14ac:dyDescent="0.25">
      <c r="A243" t="s">
        <v>283</v>
      </c>
      <c r="B243" t="s">
        <v>465</v>
      </c>
      <c r="C243" t="s">
        <v>4</v>
      </c>
      <c r="D243" t="s">
        <v>102</v>
      </c>
      <c r="F243">
        <v>2</v>
      </c>
      <c r="H243">
        <v>2</v>
      </c>
      <c r="J243">
        <v>8</v>
      </c>
    </row>
    <row r="244" spans="1:10" x14ac:dyDescent="0.25">
      <c r="A244" t="s">
        <v>283</v>
      </c>
      <c r="B244" t="s">
        <v>466</v>
      </c>
      <c r="C244" t="s">
        <v>4</v>
      </c>
      <c r="D244" t="s">
        <v>102</v>
      </c>
      <c r="E244">
        <v>38</v>
      </c>
      <c r="F244">
        <v>69</v>
      </c>
      <c r="H244">
        <v>107</v>
      </c>
      <c r="J244">
        <v>9</v>
      </c>
    </row>
    <row r="245" spans="1:10" x14ac:dyDescent="0.25">
      <c r="A245" t="s">
        <v>283</v>
      </c>
      <c r="B245" t="s">
        <v>467</v>
      </c>
      <c r="C245" t="s">
        <v>4</v>
      </c>
      <c r="D245" t="s">
        <v>102</v>
      </c>
      <c r="F245">
        <v>1</v>
      </c>
      <c r="H245">
        <v>1</v>
      </c>
      <c r="J245">
        <v>10</v>
      </c>
    </row>
    <row r="246" spans="1:10" x14ac:dyDescent="0.25">
      <c r="A246" t="s">
        <v>283</v>
      </c>
      <c r="B246" t="s">
        <v>468</v>
      </c>
      <c r="C246" t="s">
        <v>4</v>
      </c>
      <c r="D246" t="s">
        <v>102</v>
      </c>
      <c r="E246">
        <v>96</v>
      </c>
      <c r="F246">
        <v>248</v>
      </c>
      <c r="G246">
        <v>8</v>
      </c>
      <c r="H246">
        <v>352</v>
      </c>
      <c r="J246">
        <v>11</v>
      </c>
    </row>
    <row r="247" spans="1:10" x14ac:dyDescent="0.25">
      <c r="A247" t="s">
        <v>283</v>
      </c>
      <c r="B247" t="s">
        <v>469</v>
      </c>
      <c r="C247" t="s">
        <v>4</v>
      </c>
      <c r="D247" t="s">
        <v>102</v>
      </c>
      <c r="E247">
        <v>4</v>
      </c>
      <c r="F247">
        <v>13</v>
      </c>
      <c r="H247">
        <v>17</v>
      </c>
      <c r="J247">
        <v>12</v>
      </c>
    </row>
    <row r="248" spans="1:10" x14ac:dyDescent="0.25">
      <c r="A248" t="s">
        <v>283</v>
      </c>
      <c r="B248" t="s">
        <v>470</v>
      </c>
      <c r="C248" t="s">
        <v>4</v>
      </c>
      <c r="D248" t="s">
        <v>102</v>
      </c>
      <c r="E248">
        <v>1</v>
      </c>
      <c r="F248">
        <v>25</v>
      </c>
      <c r="G248">
        <v>1</v>
      </c>
      <c r="H248">
        <v>27</v>
      </c>
      <c r="J248">
        <v>13</v>
      </c>
    </row>
    <row r="249" spans="1:10" x14ac:dyDescent="0.25">
      <c r="A249" t="s">
        <v>283</v>
      </c>
      <c r="B249" t="s">
        <v>471</v>
      </c>
      <c r="C249" t="s">
        <v>4</v>
      </c>
      <c r="D249" t="s">
        <v>102</v>
      </c>
      <c r="E249">
        <v>23</v>
      </c>
      <c r="F249">
        <v>73</v>
      </c>
      <c r="G249">
        <v>1</v>
      </c>
      <c r="H249">
        <v>97</v>
      </c>
      <c r="J249">
        <v>14</v>
      </c>
    </row>
    <row r="250" spans="1:10" x14ac:dyDescent="0.25">
      <c r="A250" t="s">
        <v>283</v>
      </c>
      <c r="B250" t="s">
        <v>472</v>
      </c>
      <c r="C250" t="s">
        <v>4</v>
      </c>
      <c r="D250" t="s">
        <v>102</v>
      </c>
      <c r="J250">
        <v>15</v>
      </c>
    </row>
    <row r="251" spans="1:10" x14ac:dyDescent="0.25">
      <c r="A251" t="s">
        <v>283</v>
      </c>
      <c r="B251" t="s">
        <v>473</v>
      </c>
      <c r="C251" t="s">
        <v>4</v>
      </c>
      <c r="D251" t="s">
        <v>102</v>
      </c>
      <c r="E251">
        <v>103</v>
      </c>
      <c r="F251">
        <v>258</v>
      </c>
      <c r="G251">
        <v>5</v>
      </c>
      <c r="H251">
        <v>366</v>
      </c>
      <c r="J251">
        <v>16</v>
      </c>
    </row>
    <row r="252" spans="1:10" x14ac:dyDescent="0.25">
      <c r="A252" t="s">
        <v>283</v>
      </c>
      <c r="B252" t="s">
        <v>474</v>
      </c>
      <c r="C252" t="s">
        <v>4</v>
      </c>
      <c r="D252" t="s">
        <v>102</v>
      </c>
      <c r="E252">
        <v>82</v>
      </c>
      <c r="F252">
        <v>210</v>
      </c>
      <c r="G252">
        <v>4</v>
      </c>
      <c r="H252">
        <v>296</v>
      </c>
      <c r="J252">
        <v>17</v>
      </c>
    </row>
    <row r="253" spans="1:10" x14ac:dyDescent="0.25">
      <c r="A253" t="s">
        <v>283</v>
      </c>
      <c r="B253" t="s">
        <v>475</v>
      </c>
      <c r="C253" t="s">
        <v>4</v>
      </c>
      <c r="D253" t="s">
        <v>102</v>
      </c>
      <c r="E253">
        <v>10</v>
      </c>
      <c r="F253">
        <v>28</v>
      </c>
      <c r="G253">
        <v>1</v>
      </c>
      <c r="H253">
        <v>39</v>
      </c>
      <c r="J253">
        <v>18</v>
      </c>
    </row>
    <row r="254" spans="1:10" x14ac:dyDescent="0.25">
      <c r="A254" t="s">
        <v>283</v>
      </c>
      <c r="B254" t="s">
        <v>476</v>
      </c>
      <c r="C254" t="s">
        <v>4</v>
      </c>
      <c r="D254" t="s">
        <v>102</v>
      </c>
      <c r="E254">
        <v>2</v>
      </c>
      <c r="F254">
        <v>16</v>
      </c>
      <c r="G254">
        <v>1</v>
      </c>
      <c r="H254">
        <v>19</v>
      </c>
      <c r="J254">
        <v>19</v>
      </c>
    </row>
    <row r="255" spans="1:10" x14ac:dyDescent="0.25">
      <c r="A255" t="s">
        <v>283</v>
      </c>
      <c r="B255" t="s">
        <v>477</v>
      </c>
      <c r="C255" t="s">
        <v>4</v>
      </c>
      <c r="D255" t="s">
        <v>102</v>
      </c>
      <c r="E255">
        <v>5</v>
      </c>
      <c r="F255">
        <v>14</v>
      </c>
      <c r="G255">
        <v>2</v>
      </c>
      <c r="H255">
        <v>21</v>
      </c>
      <c r="J255">
        <v>20</v>
      </c>
    </row>
    <row r="256" spans="1:10" x14ac:dyDescent="0.25">
      <c r="A256" t="s">
        <v>283</v>
      </c>
      <c r="B256" t="s">
        <v>478</v>
      </c>
      <c r="C256" t="s">
        <v>4</v>
      </c>
      <c r="D256" t="s">
        <v>102</v>
      </c>
      <c r="E256">
        <v>12</v>
      </c>
      <c r="F256">
        <v>29</v>
      </c>
      <c r="H256">
        <v>41</v>
      </c>
      <c r="J256">
        <v>21</v>
      </c>
    </row>
    <row r="257" spans="1:10" x14ac:dyDescent="0.25">
      <c r="A257" t="s">
        <v>283</v>
      </c>
      <c r="B257" t="s">
        <v>479</v>
      </c>
      <c r="C257" t="s">
        <v>4</v>
      </c>
      <c r="D257" t="s">
        <v>102</v>
      </c>
      <c r="E257">
        <v>5</v>
      </c>
      <c r="F257">
        <v>8</v>
      </c>
      <c r="H257">
        <v>13</v>
      </c>
      <c r="J257">
        <v>22</v>
      </c>
    </row>
    <row r="258" spans="1:10" x14ac:dyDescent="0.25">
      <c r="A258" t="s">
        <v>283</v>
      </c>
      <c r="B258" t="s">
        <v>480</v>
      </c>
      <c r="C258" t="s">
        <v>4</v>
      </c>
      <c r="D258" t="s">
        <v>102</v>
      </c>
      <c r="F258">
        <v>7</v>
      </c>
      <c r="H258">
        <v>7</v>
      </c>
      <c r="J258">
        <v>23</v>
      </c>
    </row>
    <row r="259" spans="1:10" x14ac:dyDescent="0.25">
      <c r="A259" t="s">
        <v>283</v>
      </c>
      <c r="B259" t="s">
        <v>481</v>
      </c>
      <c r="C259" t="s">
        <v>4</v>
      </c>
      <c r="D259" t="s">
        <v>102</v>
      </c>
      <c r="E259">
        <v>69</v>
      </c>
      <c r="F259">
        <v>166</v>
      </c>
      <c r="G259">
        <v>3</v>
      </c>
      <c r="H259">
        <v>238</v>
      </c>
      <c r="J259">
        <v>24</v>
      </c>
    </row>
    <row r="260" spans="1:10" x14ac:dyDescent="0.25">
      <c r="A260" t="s">
        <v>283</v>
      </c>
      <c r="B260" t="s">
        <v>482</v>
      </c>
      <c r="C260" t="s">
        <v>4</v>
      </c>
      <c r="D260" t="s">
        <v>102</v>
      </c>
      <c r="E260">
        <v>28</v>
      </c>
      <c r="F260">
        <v>101</v>
      </c>
      <c r="G260">
        <v>2</v>
      </c>
      <c r="H260">
        <v>131</v>
      </c>
      <c r="J260">
        <v>25</v>
      </c>
    </row>
    <row r="261" spans="1:10" x14ac:dyDescent="0.25">
      <c r="A261" t="s">
        <v>283</v>
      </c>
      <c r="B261" t="s">
        <v>483</v>
      </c>
      <c r="C261" t="s">
        <v>4</v>
      </c>
      <c r="D261" t="s">
        <v>102</v>
      </c>
      <c r="E261">
        <v>29</v>
      </c>
      <c r="F261">
        <v>74</v>
      </c>
      <c r="H261">
        <v>103</v>
      </c>
      <c r="J261">
        <v>26</v>
      </c>
    </row>
    <row r="262" spans="1:10" x14ac:dyDescent="0.25">
      <c r="A262" t="s">
        <v>283</v>
      </c>
      <c r="B262" t="s">
        <v>484</v>
      </c>
      <c r="C262" t="s">
        <v>4</v>
      </c>
      <c r="D262" t="s">
        <v>102</v>
      </c>
      <c r="E262">
        <v>1</v>
      </c>
      <c r="F262">
        <v>15</v>
      </c>
      <c r="H262">
        <v>16</v>
      </c>
      <c r="J262">
        <v>27</v>
      </c>
    </row>
    <row r="263" spans="1:10" x14ac:dyDescent="0.25">
      <c r="A263" t="s">
        <v>283</v>
      </c>
      <c r="B263" t="s">
        <v>485</v>
      </c>
      <c r="C263" t="s">
        <v>4</v>
      </c>
      <c r="D263" t="s">
        <v>102</v>
      </c>
      <c r="J263">
        <v>28</v>
      </c>
    </row>
    <row r="264" spans="1:10" x14ac:dyDescent="0.25">
      <c r="A264" t="s">
        <v>283</v>
      </c>
      <c r="B264" t="s">
        <v>486</v>
      </c>
      <c r="C264" t="s">
        <v>4</v>
      </c>
      <c r="D264" t="s">
        <v>102</v>
      </c>
      <c r="E264">
        <v>7</v>
      </c>
      <c r="F264">
        <v>12</v>
      </c>
      <c r="H264">
        <v>19</v>
      </c>
      <c r="J264">
        <v>29</v>
      </c>
    </row>
    <row r="265" spans="1:10" x14ac:dyDescent="0.25">
      <c r="A265" t="s">
        <v>283</v>
      </c>
      <c r="B265" t="s">
        <v>487</v>
      </c>
      <c r="C265" t="s">
        <v>4</v>
      </c>
      <c r="D265" t="s">
        <v>102</v>
      </c>
      <c r="J265">
        <v>30</v>
      </c>
    </row>
    <row r="266" spans="1:10" x14ac:dyDescent="0.25">
      <c r="A266" t="s">
        <v>283</v>
      </c>
      <c r="B266" t="s">
        <v>488</v>
      </c>
      <c r="C266" t="s">
        <v>4</v>
      </c>
      <c r="D266" t="s">
        <v>102</v>
      </c>
      <c r="J266">
        <v>31</v>
      </c>
    </row>
    <row r="267" spans="1:10" x14ac:dyDescent="0.25">
      <c r="A267" t="s">
        <v>283</v>
      </c>
      <c r="B267" t="s">
        <v>489</v>
      </c>
      <c r="C267" t="s">
        <v>4</v>
      </c>
      <c r="D267" t="s">
        <v>102</v>
      </c>
      <c r="E267">
        <v>14</v>
      </c>
      <c r="F267">
        <v>45</v>
      </c>
      <c r="G267">
        <v>4</v>
      </c>
      <c r="H267">
        <v>63</v>
      </c>
      <c r="J267">
        <v>32</v>
      </c>
    </row>
    <row r="268" spans="1:10" x14ac:dyDescent="0.25">
      <c r="A268" t="s">
        <v>283</v>
      </c>
      <c r="B268" t="s">
        <v>490</v>
      </c>
      <c r="C268" t="s">
        <v>4</v>
      </c>
      <c r="D268" t="s">
        <v>102</v>
      </c>
      <c r="E268">
        <v>17</v>
      </c>
      <c r="F268">
        <v>46</v>
      </c>
      <c r="G268">
        <v>2</v>
      </c>
      <c r="H268">
        <v>65</v>
      </c>
      <c r="J268">
        <v>33</v>
      </c>
    </row>
    <row r="269" spans="1:10" x14ac:dyDescent="0.25">
      <c r="A269" t="s">
        <v>283</v>
      </c>
      <c r="B269" t="s">
        <v>491</v>
      </c>
      <c r="C269" t="s">
        <v>4</v>
      </c>
      <c r="D269" t="s">
        <v>102</v>
      </c>
      <c r="E269">
        <v>0.68600000000000005</v>
      </c>
      <c r="F269">
        <v>0.624</v>
      </c>
      <c r="G269">
        <v>0.7</v>
      </c>
      <c r="H269">
        <v>0.66200000000000003</v>
      </c>
      <c r="J269">
        <v>34</v>
      </c>
    </row>
    <row r="270" spans="1:10" x14ac:dyDescent="0.25">
      <c r="A270" t="s">
        <v>283</v>
      </c>
      <c r="B270" t="s">
        <v>492</v>
      </c>
      <c r="C270" t="s">
        <v>4</v>
      </c>
      <c r="D270" t="s">
        <v>102</v>
      </c>
      <c r="E270">
        <v>0.65</v>
      </c>
      <c r="F270">
        <v>0.70199999999999996</v>
      </c>
      <c r="G270">
        <v>0.66700000000000004</v>
      </c>
      <c r="H270">
        <v>0.67200000000000004</v>
      </c>
      <c r="J270">
        <v>35</v>
      </c>
    </row>
    <row r="271" spans="1:10" x14ac:dyDescent="0.25">
      <c r="A271" t="s">
        <v>283</v>
      </c>
      <c r="B271" t="s">
        <v>178</v>
      </c>
      <c r="C271" t="s">
        <v>4</v>
      </c>
      <c r="D271" t="s">
        <v>102</v>
      </c>
      <c r="E271">
        <v>5623</v>
      </c>
      <c r="F271">
        <v>5852</v>
      </c>
      <c r="G271">
        <v>10572</v>
      </c>
      <c r="H271">
        <v>5822</v>
      </c>
      <c r="J271">
        <v>36</v>
      </c>
    </row>
    <row r="272" spans="1:10" x14ac:dyDescent="0.25">
      <c r="A272" t="s">
        <v>283</v>
      </c>
      <c r="B272" t="s">
        <v>493</v>
      </c>
      <c r="C272" t="s">
        <v>4</v>
      </c>
      <c r="D272" t="s">
        <v>102</v>
      </c>
      <c r="G272">
        <v>12</v>
      </c>
      <c r="J272">
        <v>39</v>
      </c>
    </row>
    <row r="273" spans="1:10" x14ac:dyDescent="0.25">
      <c r="A273" t="s">
        <v>283</v>
      </c>
      <c r="B273" t="s">
        <v>494</v>
      </c>
      <c r="C273" t="s">
        <v>4</v>
      </c>
      <c r="D273" t="s">
        <v>102</v>
      </c>
      <c r="G273">
        <v>12</v>
      </c>
      <c r="H273">
        <v>1</v>
      </c>
      <c r="J273">
        <v>40</v>
      </c>
    </row>
    <row r="274" spans="1:10" x14ac:dyDescent="0.25">
      <c r="A274" t="s">
        <v>283</v>
      </c>
      <c r="B274" t="s">
        <v>495</v>
      </c>
      <c r="C274" t="s">
        <v>4</v>
      </c>
      <c r="D274" t="s">
        <v>102</v>
      </c>
      <c r="G274">
        <v>12</v>
      </c>
      <c r="H274">
        <v>1</v>
      </c>
      <c r="J274">
        <v>41</v>
      </c>
    </row>
    <row r="275" spans="1:10" x14ac:dyDescent="0.25">
      <c r="A275" t="s">
        <v>279</v>
      </c>
      <c r="B275" t="s">
        <v>458</v>
      </c>
      <c r="C275" t="s">
        <v>4</v>
      </c>
      <c r="D275" t="s">
        <v>103</v>
      </c>
      <c r="E275">
        <v>29</v>
      </c>
      <c r="F275">
        <v>87</v>
      </c>
      <c r="H275">
        <v>116</v>
      </c>
      <c r="J275">
        <v>1</v>
      </c>
    </row>
    <row r="276" spans="1:10" x14ac:dyDescent="0.25">
      <c r="A276" t="s">
        <v>279</v>
      </c>
      <c r="B276" t="s">
        <v>459</v>
      </c>
      <c r="C276" t="s">
        <v>4</v>
      </c>
      <c r="D276" t="s">
        <v>103</v>
      </c>
      <c r="E276">
        <v>19</v>
      </c>
      <c r="F276">
        <v>71</v>
      </c>
      <c r="G276">
        <v>1</v>
      </c>
      <c r="H276">
        <v>91</v>
      </c>
      <c r="J276">
        <v>2</v>
      </c>
    </row>
    <row r="277" spans="1:10" x14ac:dyDescent="0.25">
      <c r="A277" t="s">
        <v>279</v>
      </c>
      <c r="B277" t="s">
        <v>460</v>
      </c>
      <c r="C277" t="s">
        <v>4</v>
      </c>
      <c r="D277" t="s">
        <v>103</v>
      </c>
      <c r="E277">
        <v>10</v>
      </c>
      <c r="F277">
        <v>33</v>
      </c>
      <c r="H277">
        <v>1</v>
      </c>
      <c r="J277">
        <v>3</v>
      </c>
    </row>
    <row r="278" spans="1:10" x14ac:dyDescent="0.25">
      <c r="A278" t="s">
        <v>279</v>
      </c>
      <c r="B278" t="s">
        <v>461</v>
      </c>
      <c r="C278" t="s">
        <v>4</v>
      </c>
      <c r="D278" t="s">
        <v>103</v>
      </c>
      <c r="E278">
        <v>8</v>
      </c>
      <c r="F278">
        <v>48</v>
      </c>
      <c r="H278">
        <v>56</v>
      </c>
      <c r="J278">
        <v>4</v>
      </c>
    </row>
    <row r="279" spans="1:10" x14ac:dyDescent="0.25">
      <c r="A279" t="s">
        <v>279</v>
      </c>
      <c r="B279" t="s">
        <v>462</v>
      </c>
      <c r="C279" t="s">
        <v>4</v>
      </c>
      <c r="D279" t="s">
        <v>103</v>
      </c>
      <c r="E279">
        <v>9</v>
      </c>
      <c r="F279">
        <v>23</v>
      </c>
      <c r="G279">
        <v>1</v>
      </c>
      <c r="H279">
        <v>33</v>
      </c>
      <c r="J279">
        <v>5</v>
      </c>
    </row>
    <row r="280" spans="1:10" x14ac:dyDescent="0.25">
      <c r="A280" t="s">
        <v>279</v>
      </c>
      <c r="B280" t="s">
        <v>463</v>
      </c>
      <c r="C280" t="s">
        <v>4</v>
      </c>
      <c r="D280" t="s">
        <v>103</v>
      </c>
      <c r="F280">
        <v>1</v>
      </c>
      <c r="H280">
        <v>1</v>
      </c>
      <c r="J280">
        <v>6</v>
      </c>
    </row>
    <row r="281" spans="1:10" x14ac:dyDescent="0.25">
      <c r="A281" t="s">
        <v>279</v>
      </c>
      <c r="B281" t="s">
        <v>464</v>
      </c>
      <c r="C281" t="s">
        <v>4</v>
      </c>
      <c r="D281" t="s">
        <v>103</v>
      </c>
      <c r="F281">
        <v>1</v>
      </c>
      <c r="H281">
        <v>1</v>
      </c>
      <c r="J281">
        <v>7</v>
      </c>
    </row>
    <row r="282" spans="1:10" x14ac:dyDescent="0.25">
      <c r="A282" t="s">
        <v>279</v>
      </c>
      <c r="B282" t="s">
        <v>465</v>
      </c>
      <c r="C282" t="s">
        <v>4</v>
      </c>
      <c r="D282" t="s">
        <v>103</v>
      </c>
      <c r="J282">
        <v>8</v>
      </c>
    </row>
    <row r="283" spans="1:10" x14ac:dyDescent="0.25">
      <c r="A283" t="s">
        <v>279</v>
      </c>
      <c r="B283" t="s">
        <v>466</v>
      </c>
      <c r="C283" t="s">
        <v>4</v>
      </c>
      <c r="D283" t="s">
        <v>103</v>
      </c>
      <c r="E283">
        <v>2</v>
      </c>
      <c r="F283">
        <v>1</v>
      </c>
      <c r="H283">
        <v>3</v>
      </c>
      <c r="J283">
        <v>9</v>
      </c>
    </row>
    <row r="284" spans="1:10" x14ac:dyDescent="0.25">
      <c r="A284" t="s">
        <v>279</v>
      </c>
      <c r="B284" t="s">
        <v>467</v>
      </c>
      <c r="C284" t="s">
        <v>4</v>
      </c>
      <c r="D284" t="s">
        <v>103</v>
      </c>
      <c r="J284">
        <v>10</v>
      </c>
    </row>
    <row r="285" spans="1:10" x14ac:dyDescent="0.25">
      <c r="A285" t="s">
        <v>279</v>
      </c>
      <c r="B285" t="s">
        <v>468</v>
      </c>
      <c r="C285" t="s">
        <v>4</v>
      </c>
      <c r="D285" t="s">
        <v>103</v>
      </c>
      <c r="E285">
        <v>17</v>
      </c>
      <c r="F285">
        <v>68</v>
      </c>
      <c r="G285">
        <v>1</v>
      </c>
      <c r="H285">
        <v>86</v>
      </c>
      <c r="J285">
        <v>11</v>
      </c>
    </row>
    <row r="286" spans="1:10" x14ac:dyDescent="0.25">
      <c r="A286" t="s">
        <v>279</v>
      </c>
      <c r="B286" t="s">
        <v>469</v>
      </c>
      <c r="C286" t="s">
        <v>4</v>
      </c>
      <c r="D286" t="s">
        <v>103</v>
      </c>
      <c r="J286">
        <v>12</v>
      </c>
    </row>
    <row r="287" spans="1:10" x14ac:dyDescent="0.25">
      <c r="A287" t="s">
        <v>279</v>
      </c>
      <c r="B287" t="s">
        <v>470</v>
      </c>
      <c r="C287" t="s">
        <v>4</v>
      </c>
      <c r="D287" t="s">
        <v>103</v>
      </c>
      <c r="F287">
        <v>6</v>
      </c>
      <c r="H287">
        <v>6</v>
      </c>
      <c r="J287">
        <v>13</v>
      </c>
    </row>
    <row r="288" spans="1:10" x14ac:dyDescent="0.25">
      <c r="A288" t="s">
        <v>279</v>
      </c>
      <c r="B288" t="s">
        <v>471</v>
      </c>
      <c r="C288" t="s">
        <v>4</v>
      </c>
      <c r="D288" t="s">
        <v>103</v>
      </c>
      <c r="E288">
        <v>4</v>
      </c>
      <c r="F288">
        <v>8</v>
      </c>
      <c r="G288">
        <v>1</v>
      </c>
      <c r="H288">
        <v>13</v>
      </c>
      <c r="J288">
        <v>14</v>
      </c>
    </row>
    <row r="289" spans="1:10" x14ac:dyDescent="0.25">
      <c r="A289" t="s">
        <v>279</v>
      </c>
      <c r="B289" t="s">
        <v>472</v>
      </c>
      <c r="C289" t="s">
        <v>4</v>
      </c>
      <c r="D289" t="s">
        <v>103</v>
      </c>
      <c r="J289">
        <v>15</v>
      </c>
    </row>
    <row r="290" spans="1:10" x14ac:dyDescent="0.25">
      <c r="A290" t="s">
        <v>279</v>
      </c>
      <c r="B290" t="s">
        <v>473</v>
      </c>
      <c r="C290" t="s">
        <v>4</v>
      </c>
      <c r="D290" t="s">
        <v>103</v>
      </c>
      <c r="E290">
        <v>14</v>
      </c>
      <c r="F290">
        <v>65</v>
      </c>
      <c r="G290">
        <v>1</v>
      </c>
      <c r="H290">
        <v>80</v>
      </c>
      <c r="J290">
        <v>16</v>
      </c>
    </row>
    <row r="291" spans="1:10" x14ac:dyDescent="0.25">
      <c r="A291" t="s">
        <v>279</v>
      </c>
      <c r="B291" t="s">
        <v>474</v>
      </c>
      <c r="C291" t="s">
        <v>4</v>
      </c>
      <c r="D291" t="s">
        <v>103</v>
      </c>
      <c r="E291">
        <v>15</v>
      </c>
      <c r="F291">
        <v>44</v>
      </c>
      <c r="H291">
        <v>59</v>
      </c>
      <c r="J291">
        <v>17</v>
      </c>
    </row>
    <row r="292" spans="1:10" x14ac:dyDescent="0.25">
      <c r="A292" t="s">
        <v>279</v>
      </c>
      <c r="B292" t="s">
        <v>475</v>
      </c>
      <c r="C292" t="s">
        <v>4</v>
      </c>
      <c r="D292" t="s">
        <v>103</v>
      </c>
      <c r="E292">
        <v>1</v>
      </c>
      <c r="F292">
        <v>6</v>
      </c>
      <c r="G292">
        <v>1</v>
      </c>
      <c r="H292">
        <v>8</v>
      </c>
      <c r="J292">
        <v>18</v>
      </c>
    </row>
    <row r="293" spans="1:10" x14ac:dyDescent="0.25">
      <c r="A293" t="s">
        <v>279</v>
      </c>
      <c r="B293" t="s">
        <v>476</v>
      </c>
      <c r="C293" t="s">
        <v>4</v>
      </c>
      <c r="D293" t="s">
        <v>103</v>
      </c>
      <c r="E293">
        <v>1</v>
      </c>
      <c r="F293">
        <v>4</v>
      </c>
      <c r="H293">
        <v>5</v>
      </c>
      <c r="J293">
        <v>19</v>
      </c>
    </row>
    <row r="294" spans="1:10" x14ac:dyDescent="0.25">
      <c r="A294" t="s">
        <v>279</v>
      </c>
      <c r="B294" t="s">
        <v>477</v>
      </c>
      <c r="C294" t="s">
        <v>4</v>
      </c>
      <c r="D294" t="s">
        <v>103</v>
      </c>
      <c r="E294">
        <v>1</v>
      </c>
      <c r="F294">
        <v>2</v>
      </c>
      <c r="H294">
        <v>3</v>
      </c>
      <c r="J294">
        <v>20</v>
      </c>
    </row>
    <row r="295" spans="1:10" x14ac:dyDescent="0.25">
      <c r="A295" t="s">
        <v>279</v>
      </c>
      <c r="B295" t="s">
        <v>478</v>
      </c>
      <c r="C295" t="s">
        <v>4</v>
      </c>
      <c r="D295" t="s">
        <v>103</v>
      </c>
      <c r="E295">
        <v>1</v>
      </c>
      <c r="F295">
        <v>10</v>
      </c>
      <c r="H295">
        <v>11</v>
      </c>
      <c r="J295">
        <v>21</v>
      </c>
    </row>
    <row r="296" spans="1:10" x14ac:dyDescent="0.25">
      <c r="A296" t="s">
        <v>279</v>
      </c>
      <c r="B296" t="s">
        <v>479</v>
      </c>
      <c r="C296" t="s">
        <v>4</v>
      </c>
      <c r="D296" t="s">
        <v>103</v>
      </c>
      <c r="F296">
        <v>1</v>
      </c>
      <c r="H296">
        <v>1</v>
      </c>
      <c r="J296">
        <v>22</v>
      </c>
    </row>
    <row r="297" spans="1:10" x14ac:dyDescent="0.25">
      <c r="A297" t="s">
        <v>279</v>
      </c>
      <c r="B297" t="s">
        <v>480</v>
      </c>
      <c r="C297" t="s">
        <v>4</v>
      </c>
      <c r="D297" t="s">
        <v>103</v>
      </c>
      <c r="J297">
        <v>23</v>
      </c>
    </row>
    <row r="298" spans="1:10" x14ac:dyDescent="0.25">
      <c r="A298" t="s">
        <v>279</v>
      </c>
      <c r="B298" t="s">
        <v>481</v>
      </c>
      <c r="C298" t="s">
        <v>4</v>
      </c>
      <c r="D298" t="s">
        <v>103</v>
      </c>
      <c r="E298">
        <v>9</v>
      </c>
      <c r="F298">
        <v>18</v>
      </c>
      <c r="G298">
        <v>1</v>
      </c>
      <c r="H298">
        <v>28</v>
      </c>
      <c r="J298">
        <v>24</v>
      </c>
    </row>
    <row r="299" spans="1:10" x14ac:dyDescent="0.25">
      <c r="A299" t="s">
        <v>279</v>
      </c>
      <c r="B299" t="s">
        <v>482</v>
      </c>
      <c r="C299" t="s">
        <v>4</v>
      </c>
      <c r="D299" t="s">
        <v>103</v>
      </c>
      <c r="E299">
        <v>5</v>
      </c>
      <c r="F299">
        <v>21</v>
      </c>
      <c r="H299">
        <v>26</v>
      </c>
      <c r="J299">
        <v>25</v>
      </c>
    </row>
    <row r="300" spans="1:10" x14ac:dyDescent="0.25">
      <c r="A300" t="s">
        <v>279</v>
      </c>
      <c r="B300" t="s">
        <v>483</v>
      </c>
      <c r="C300" t="s">
        <v>4</v>
      </c>
      <c r="D300" t="s">
        <v>103</v>
      </c>
      <c r="E300">
        <v>2</v>
      </c>
      <c r="F300">
        <v>10</v>
      </c>
      <c r="G300">
        <v>1</v>
      </c>
      <c r="H300">
        <v>13</v>
      </c>
      <c r="J300">
        <v>26</v>
      </c>
    </row>
    <row r="301" spans="1:10" x14ac:dyDescent="0.25">
      <c r="A301" t="s">
        <v>279</v>
      </c>
      <c r="B301" t="s">
        <v>484</v>
      </c>
      <c r="C301" t="s">
        <v>4</v>
      </c>
      <c r="D301" t="s">
        <v>103</v>
      </c>
      <c r="F301">
        <v>2</v>
      </c>
      <c r="H301">
        <v>2</v>
      </c>
      <c r="J301">
        <v>27</v>
      </c>
    </row>
    <row r="302" spans="1:10" x14ac:dyDescent="0.25">
      <c r="A302" t="s">
        <v>279</v>
      </c>
      <c r="B302" t="s">
        <v>485</v>
      </c>
      <c r="C302" t="s">
        <v>4</v>
      </c>
      <c r="D302" t="s">
        <v>103</v>
      </c>
      <c r="J302">
        <v>28</v>
      </c>
    </row>
    <row r="303" spans="1:10" x14ac:dyDescent="0.25">
      <c r="A303" t="s">
        <v>279</v>
      </c>
      <c r="B303" t="s">
        <v>486</v>
      </c>
      <c r="C303" t="s">
        <v>4</v>
      </c>
      <c r="D303" t="s">
        <v>103</v>
      </c>
      <c r="F303">
        <v>1</v>
      </c>
      <c r="H303">
        <v>1</v>
      </c>
      <c r="J303">
        <v>29</v>
      </c>
    </row>
    <row r="304" spans="1:10" x14ac:dyDescent="0.25">
      <c r="A304" t="s">
        <v>279</v>
      </c>
      <c r="B304" t="s">
        <v>487</v>
      </c>
      <c r="C304" t="s">
        <v>4</v>
      </c>
      <c r="D304" t="s">
        <v>103</v>
      </c>
      <c r="J304">
        <v>30</v>
      </c>
    </row>
    <row r="305" spans="1:10" x14ac:dyDescent="0.25">
      <c r="A305" t="s">
        <v>279</v>
      </c>
      <c r="B305" t="s">
        <v>488</v>
      </c>
      <c r="C305" t="s">
        <v>4</v>
      </c>
      <c r="D305" t="s">
        <v>103</v>
      </c>
      <c r="J305">
        <v>31</v>
      </c>
    </row>
    <row r="306" spans="1:10" x14ac:dyDescent="0.25">
      <c r="A306" t="s">
        <v>279</v>
      </c>
      <c r="B306" t="s">
        <v>489</v>
      </c>
      <c r="C306" t="s">
        <v>4</v>
      </c>
      <c r="D306" t="s">
        <v>103</v>
      </c>
      <c r="E306">
        <v>3</v>
      </c>
      <c r="F306">
        <v>4</v>
      </c>
      <c r="G306">
        <v>1</v>
      </c>
      <c r="H306">
        <v>8</v>
      </c>
      <c r="J306">
        <v>32</v>
      </c>
    </row>
    <row r="307" spans="1:10" x14ac:dyDescent="0.25">
      <c r="A307" t="s">
        <v>279</v>
      </c>
      <c r="B307" t="s">
        <v>490</v>
      </c>
      <c r="C307" t="s">
        <v>4</v>
      </c>
      <c r="D307" t="s">
        <v>103</v>
      </c>
      <c r="E307">
        <v>7</v>
      </c>
      <c r="F307">
        <v>8</v>
      </c>
      <c r="H307">
        <v>15</v>
      </c>
      <c r="J307">
        <v>33</v>
      </c>
    </row>
    <row r="308" spans="1:10" x14ac:dyDescent="0.25">
      <c r="A308" t="s">
        <v>279</v>
      </c>
      <c r="B308" t="s">
        <v>491</v>
      </c>
      <c r="C308" t="s">
        <v>4</v>
      </c>
      <c r="D308" t="s">
        <v>103</v>
      </c>
      <c r="E308">
        <v>0.73499999999999999</v>
      </c>
      <c r="F308">
        <v>0.76900000000000002</v>
      </c>
      <c r="G308">
        <v>0.66700000000000004</v>
      </c>
      <c r="H308">
        <v>0.745</v>
      </c>
      <c r="J308">
        <v>34</v>
      </c>
    </row>
    <row r="309" spans="1:10" x14ac:dyDescent="0.25">
      <c r="A309" t="s">
        <v>279</v>
      </c>
      <c r="B309" t="s">
        <v>492</v>
      </c>
      <c r="C309" t="s">
        <v>4</v>
      </c>
      <c r="D309" t="s">
        <v>103</v>
      </c>
      <c r="E309">
        <v>0.71399999999999997</v>
      </c>
      <c r="F309">
        <v>0.7</v>
      </c>
      <c r="H309">
        <v>0.70799999999999996</v>
      </c>
      <c r="J309">
        <v>35</v>
      </c>
    </row>
    <row r="310" spans="1:10" x14ac:dyDescent="0.25">
      <c r="A310" t="s">
        <v>279</v>
      </c>
      <c r="B310" t="s">
        <v>178</v>
      </c>
      <c r="C310" t="s">
        <v>4</v>
      </c>
      <c r="D310" t="s">
        <v>103</v>
      </c>
      <c r="E310">
        <v>6691</v>
      </c>
      <c r="F310">
        <v>6061</v>
      </c>
      <c r="G310">
        <v>8816</v>
      </c>
      <c r="H310">
        <v>6275</v>
      </c>
      <c r="J310">
        <v>36</v>
      </c>
    </row>
    <row r="311" spans="1:10" x14ac:dyDescent="0.25">
      <c r="A311" t="s">
        <v>279</v>
      </c>
      <c r="B311" t="s">
        <v>493</v>
      </c>
      <c r="C311" t="s">
        <v>4</v>
      </c>
      <c r="D311" t="s">
        <v>103</v>
      </c>
      <c r="J311">
        <v>39</v>
      </c>
    </row>
    <row r="312" spans="1:10" x14ac:dyDescent="0.25">
      <c r="A312" t="s">
        <v>279</v>
      </c>
      <c r="B312" t="s">
        <v>494</v>
      </c>
      <c r="C312" t="s">
        <v>4</v>
      </c>
      <c r="D312" t="s">
        <v>103</v>
      </c>
      <c r="J312">
        <v>40</v>
      </c>
    </row>
    <row r="313" spans="1:10" x14ac:dyDescent="0.25">
      <c r="A313" t="s">
        <v>279</v>
      </c>
      <c r="B313" t="s">
        <v>495</v>
      </c>
      <c r="C313" t="s">
        <v>4</v>
      </c>
      <c r="D313" t="s">
        <v>103</v>
      </c>
      <c r="J313">
        <v>41</v>
      </c>
    </row>
    <row r="314" spans="1:10" x14ac:dyDescent="0.25">
      <c r="A314" t="s">
        <v>282</v>
      </c>
      <c r="B314" t="s">
        <v>458</v>
      </c>
      <c r="C314" t="s">
        <v>4</v>
      </c>
      <c r="D314" t="s">
        <v>105</v>
      </c>
      <c r="E314">
        <v>56</v>
      </c>
      <c r="F314">
        <v>210</v>
      </c>
      <c r="G314">
        <v>2</v>
      </c>
      <c r="H314">
        <v>268</v>
      </c>
      <c r="J314">
        <v>1</v>
      </c>
    </row>
    <row r="315" spans="1:10" x14ac:dyDescent="0.25">
      <c r="A315" t="s">
        <v>282</v>
      </c>
      <c r="B315" t="s">
        <v>459</v>
      </c>
      <c r="C315" t="s">
        <v>4</v>
      </c>
      <c r="D315" t="s">
        <v>105</v>
      </c>
      <c r="E315">
        <v>138</v>
      </c>
      <c r="F315">
        <v>267</v>
      </c>
      <c r="G315">
        <v>12</v>
      </c>
      <c r="H315">
        <v>418</v>
      </c>
      <c r="J315">
        <v>2</v>
      </c>
    </row>
    <row r="316" spans="1:10" x14ac:dyDescent="0.25">
      <c r="A316" t="s">
        <v>282</v>
      </c>
      <c r="B316" t="s">
        <v>460</v>
      </c>
      <c r="C316" t="s">
        <v>4</v>
      </c>
      <c r="D316" t="s">
        <v>105</v>
      </c>
      <c r="E316">
        <v>68</v>
      </c>
      <c r="F316">
        <v>109</v>
      </c>
      <c r="H316">
        <v>8</v>
      </c>
      <c r="J316">
        <v>3</v>
      </c>
    </row>
    <row r="317" spans="1:10" x14ac:dyDescent="0.25">
      <c r="A317" t="s">
        <v>282</v>
      </c>
      <c r="B317" t="s">
        <v>461</v>
      </c>
      <c r="C317" t="s">
        <v>4</v>
      </c>
      <c r="D317" t="s">
        <v>105</v>
      </c>
      <c r="E317">
        <v>84</v>
      </c>
      <c r="F317">
        <v>175</v>
      </c>
      <c r="G317">
        <v>5</v>
      </c>
      <c r="H317">
        <v>265</v>
      </c>
      <c r="J317">
        <v>4</v>
      </c>
    </row>
    <row r="318" spans="1:10" x14ac:dyDescent="0.25">
      <c r="A318" t="s">
        <v>282</v>
      </c>
      <c r="B318" t="s">
        <v>462</v>
      </c>
      <c r="C318" t="s">
        <v>4</v>
      </c>
      <c r="D318" t="s">
        <v>105</v>
      </c>
      <c r="E318">
        <v>49</v>
      </c>
      <c r="F318">
        <v>89</v>
      </c>
      <c r="G318">
        <v>7</v>
      </c>
      <c r="H318">
        <v>145</v>
      </c>
      <c r="J318">
        <v>5</v>
      </c>
    </row>
    <row r="319" spans="1:10" x14ac:dyDescent="0.25">
      <c r="A319" t="s">
        <v>282</v>
      </c>
      <c r="B319" t="s">
        <v>463</v>
      </c>
      <c r="C319" t="s">
        <v>4</v>
      </c>
      <c r="D319" t="s">
        <v>105</v>
      </c>
      <c r="E319">
        <v>15</v>
      </c>
      <c r="F319">
        <v>28</v>
      </c>
      <c r="H319">
        <v>44</v>
      </c>
      <c r="J319">
        <v>6</v>
      </c>
    </row>
    <row r="320" spans="1:10" x14ac:dyDescent="0.25">
      <c r="A320" t="s">
        <v>282</v>
      </c>
      <c r="B320" t="s">
        <v>464</v>
      </c>
      <c r="C320" t="s">
        <v>4</v>
      </c>
      <c r="D320" t="s">
        <v>105</v>
      </c>
      <c r="E320">
        <v>3</v>
      </c>
      <c r="F320">
        <v>2</v>
      </c>
      <c r="H320">
        <v>5</v>
      </c>
      <c r="J320">
        <v>7</v>
      </c>
    </row>
    <row r="321" spans="1:10" x14ac:dyDescent="0.25">
      <c r="A321" t="s">
        <v>282</v>
      </c>
      <c r="B321" t="s">
        <v>465</v>
      </c>
      <c r="C321" t="s">
        <v>4</v>
      </c>
      <c r="D321" t="s">
        <v>105</v>
      </c>
      <c r="E321">
        <v>1</v>
      </c>
      <c r="F321">
        <v>1</v>
      </c>
      <c r="H321">
        <v>2</v>
      </c>
      <c r="J321">
        <v>8</v>
      </c>
    </row>
    <row r="322" spans="1:10" x14ac:dyDescent="0.25">
      <c r="A322" t="s">
        <v>282</v>
      </c>
      <c r="B322" t="s">
        <v>466</v>
      </c>
      <c r="C322" t="s">
        <v>4</v>
      </c>
      <c r="D322" t="s">
        <v>105</v>
      </c>
      <c r="E322">
        <v>16</v>
      </c>
      <c r="F322">
        <v>31</v>
      </c>
      <c r="H322">
        <v>47</v>
      </c>
      <c r="J322">
        <v>9</v>
      </c>
    </row>
    <row r="323" spans="1:10" x14ac:dyDescent="0.25">
      <c r="A323" t="s">
        <v>282</v>
      </c>
      <c r="B323" t="s">
        <v>467</v>
      </c>
      <c r="C323" t="s">
        <v>4</v>
      </c>
      <c r="D323" t="s">
        <v>105</v>
      </c>
      <c r="E323">
        <v>1</v>
      </c>
      <c r="H323">
        <v>1</v>
      </c>
      <c r="J323">
        <v>10</v>
      </c>
    </row>
    <row r="324" spans="1:10" x14ac:dyDescent="0.25">
      <c r="A324" t="s">
        <v>282</v>
      </c>
      <c r="B324" t="s">
        <v>468</v>
      </c>
      <c r="C324" t="s">
        <v>4</v>
      </c>
      <c r="D324" t="s">
        <v>105</v>
      </c>
      <c r="E324">
        <v>104</v>
      </c>
      <c r="F324">
        <v>210</v>
      </c>
      <c r="G324">
        <v>11</v>
      </c>
      <c r="H324">
        <v>325</v>
      </c>
      <c r="J324">
        <v>11</v>
      </c>
    </row>
    <row r="325" spans="1:10" x14ac:dyDescent="0.25">
      <c r="A325" t="s">
        <v>282</v>
      </c>
      <c r="B325" t="s">
        <v>469</v>
      </c>
      <c r="C325" t="s">
        <v>4</v>
      </c>
      <c r="D325" t="s">
        <v>105</v>
      </c>
      <c r="E325">
        <v>2</v>
      </c>
      <c r="F325">
        <v>1</v>
      </c>
      <c r="H325">
        <v>3</v>
      </c>
      <c r="J325">
        <v>12</v>
      </c>
    </row>
    <row r="326" spans="1:10" x14ac:dyDescent="0.25">
      <c r="A326" t="s">
        <v>282</v>
      </c>
      <c r="B326" t="s">
        <v>470</v>
      </c>
      <c r="C326" t="s">
        <v>4</v>
      </c>
      <c r="D326" t="s">
        <v>105</v>
      </c>
      <c r="E326">
        <v>1</v>
      </c>
      <c r="F326">
        <v>56</v>
      </c>
      <c r="G326">
        <v>1</v>
      </c>
      <c r="H326">
        <v>58</v>
      </c>
      <c r="J326">
        <v>13</v>
      </c>
    </row>
    <row r="327" spans="1:10" x14ac:dyDescent="0.25">
      <c r="A327" t="s">
        <v>282</v>
      </c>
      <c r="B327" t="s">
        <v>471</v>
      </c>
      <c r="C327" t="s">
        <v>4</v>
      </c>
      <c r="D327" t="s">
        <v>105</v>
      </c>
      <c r="E327">
        <v>15</v>
      </c>
      <c r="F327">
        <v>31</v>
      </c>
      <c r="G327">
        <v>3</v>
      </c>
      <c r="H327">
        <v>49</v>
      </c>
      <c r="J327">
        <v>14</v>
      </c>
    </row>
    <row r="328" spans="1:10" x14ac:dyDescent="0.25">
      <c r="A328" t="s">
        <v>282</v>
      </c>
      <c r="B328" t="s">
        <v>472</v>
      </c>
      <c r="C328" t="s">
        <v>4</v>
      </c>
      <c r="D328" t="s">
        <v>105</v>
      </c>
      <c r="J328">
        <v>15</v>
      </c>
    </row>
    <row r="329" spans="1:10" x14ac:dyDescent="0.25">
      <c r="A329" t="s">
        <v>282</v>
      </c>
      <c r="B329" t="s">
        <v>473</v>
      </c>
      <c r="C329" t="s">
        <v>4</v>
      </c>
      <c r="D329" t="s">
        <v>105</v>
      </c>
      <c r="E329">
        <v>98</v>
      </c>
      <c r="F329">
        <v>226</v>
      </c>
      <c r="G329">
        <v>8</v>
      </c>
      <c r="H329">
        <v>332</v>
      </c>
      <c r="J329">
        <v>16</v>
      </c>
    </row>
    <row r="330" spans="1:10" x14ac:dyDescent="0.25">
      <c r="A330" t="s">
        <v>282</v>
      </c>
      <c r="B330" t="s">
        <v>474</v>
      </c>
      <c r="C330" t="s">
        <v>4</v>
      </c>
      <c r="D330" t="s">
        <v>105</v>
      </c>
      <c r="E330">
        <v>95</v>
      </c>
      <c r="F330">
        <v>178</v>
      </c>
      <c r="G330">
        <v>8</v>
      </c>
      <c r="H330">
        <v>282</v>
      </c>
      <c r="J330">
        <v>17</v>
      </c>
    </row>
    <row r="331" spans="1:10" x14ac:dyDescent="0.25">
      <c r="A331" t="s">
        <v>282</v>
      </c>
      <c r="B331" t="s">
        <v>475</v>
      </c>
      <c r="C331" t="s">
        <v>4</v>
      </c>
      <c r="D331" t="s">
        <v>105</v>
      </c>
      <c r="E331">
        <v>3</v>
      </c>
      <c r="F331">
        <v>12</v>
      </c>
      <c r="G331">
        <v>1</v>
      </c>
      <c r="H331">
        <v>16</v>
      </c>
      <c r="J331">
        <v>18</v>
      </c>
    </row>
    <row r="332" spans="1:10" x14ac:dyDescent="0.25">
      <c r="A332" t="s">
        <v>282</v>
      </c>
      <c r="B332" t="s">
        <v>476</v>
      </c>
      <c r="C332" t="s">
        <v>4</v>
      </c>
      <c r="D332" t="s">
        <v>105</v>
      </c>
      <c r="E332">
        <v>1</v>
      </c>
      <c r="F332">
        <v>1</v>
      </c>
      <c r="H332">
        <v>2</v>
      </c>
      <c r="J332">
        <v>19</v>
      </c>
    </row>
    <row r="333" spans="1:10" x14ac:dyDescent="0.25">
      <c r="A333" t="s">
        <v>282</v>
      </c>
      <c r="B333" t="s">
        <v>477</v>
      </c>
      <c r="C333" t="s">
        <v>4</v>
      </c>
      <c r="D333" t="s">
        <v>105</v>
      </c>
      <c r="E333">
        <v>7</v>
      </c>
      <c r="F333">
        <v>20</v>
      </c>
      <c r="G333">
        <v>2</v>
      </c>
      <c r="H333">
        <v>29</v>
      </c>
      <c r="J333">
        <v>20</v>
      </c>
    </row>
    <row r="334" spans="1:10" x14ac:dyDescent="0.25">
      <c r="A334" t="s">
        <v>282</v>
      </c>
      <c r="B334" t="s">
        <v>478</v>
      </c>
      <c r="C334" t="s">
        <v>4</v>
      </c>
      <c r="D334" t="s">
        <v>105</v>
      </c>
      <c r="E334">
        <v>7</v>
      </c>
      <c r="F334">
        <v>25</v>
      </c>
      <c r="G334">
        <v>1</v>
      </c>
      <c r="H334">
        <v>33</v>
      </c>
      <c r="J334">
        <v>21</v>
      </c>
    </row>
    <row r="335" spans="1:10" x14ac:dyDescent="0.25">
      <c r="A335" t="s">
        <v>282</v>
      </c>
      <c r="B335" t="s">
        <v>479</v>
      </c>
      <c r="C335" t="s">
        <v>4</v>
      </c>
      <c r="D335" t="s">
        <v>105</v>
      </c>
      <c r="E335">
        <v>1</v>
      </c>
      <c r="F335">
        <v>5</v>
      </c>
      <c r="H335">
        <v>6</v>
      </c>
      <c r="J335">
        <v>22</v>
      </c>
    </row>
    <row r="336" spans="1:10" x14ac:dyDescent="0.25">
      <c r="A336" t="s">
        <v>282</v>
      </c>
      <c r="B336" t="s">
        <v>480</v>
      </c>
      <c r="C336" t="s">
        <v>4</v>
      </c>
      <c r="D336" t="s">
        <v>105</v>
      </c>
      <c r="F336">
        <v>1</v>
      </c>
      <c r="H336">
        <v>1</v>
      </c>
      <c r="J336">
        <v>23</v>
      </c>
    </row>
    <row r="337" spans="1:10" x14ac:dyDescent="0.25">
      <c r="A337" t="s">
        <v>282</v>
      </c>
      <c r="B337" t="s">
        <v>481</v>
      </c>
      <c r="C337" t="s">
        <v>4</v>
      </c>
      <c r="D337" t="s">
        <v>105</v>
      </c>
      <c r="E337">
        <v>57</v>
      </c>
      <c r="F337">
        <v>134</v>
      </c>
      <c r="G337">
        <v>4</v>
      </c>
      <c r="H337">
        <v>195</v>
      </c>
      <c r="J337">
        <v>24</v>
      </c>
    </row>
    <row r="338" spans="1:10" x14ac:dyDescent="0.25">
      <c r="A338" t="s">
        <v>282</v>
      </c>
      <c r="B338" t="s">
        <v>482</v>
      </c>
      <c r="C338" t="s">
        <v>4</v>
      </c>
      <c r="D338" t="s">
        <v>105</v>
      </c>
      <c r="E338">
        <v>42</v>
      </c>
      <c r="F338">
        <v>92</v>
      </c>
      <c r="G338">
        <v>3</v>
      </c>
      <c r="H338">
        <v>137</v>
      </c>
      <c r="J338">
        <v>25</v>
      </c>
    </row>
    <row r="339" spans="1:10" x14ac:dyDescent="0.25">
      <c r="A339" t="s">
        <v>282</v>
      </c>
      <c r="B339" t="s">
        <v>483</v>
      </c>
      <c r="C339" t="s">
        <v>4</v>
      </c>
      <c r="D339" t="s">
        <v>105</v>
      </c>
      <c r="E339">
        <v>16</v>
      </c>
      <c r="F339">
        <v>63</v>
      </c>
      <c r="G339">
        <v>2</v>
      </c>
      <c r="H339">
        <v>81</v>
      </c>
      <c r="J339">
        <v>26</v>
      </c>
    </row>
    <row r="340" spans="1:10" x14ac:dyDescent="0.25">
      <c r="A340" t="s">
        <v>282</v>
      </c>
      <c r="B340" t="s">
        <v>484</v>
      </c>
      <c r="C340" t="s">
        <v>4</v>
      </c>
      <c r="D340" t="s">
        <v>105</v>
      </c>
      <c r="E340">
        <v>5</v>
      </c>
      <c r="F340">
        <v>3</v>
      </c>
      <c r="H340">
        <v>8</v>
      </c>
      <c r="J340">
        <v>27</v>
      </c>
    </row>
    <row r="341" spans="1:10" x14ac:dyDescent="0.25">
      <c r="A341" t="s">
        <v>282</v>
      </c>
      <c r="B341" t="s">
        <v>485</v>
      </c>
      <c r="C341" t="s">
        <v>4</v>
      </c>
      <c r="D341" t="s">
        <v>105</v>
      </c>
      <c r="J341">
        <v>28</v>
      </c>
    </row>
    <row r="342" spans="1:10" x14ac:dyDescent="0.25">
      <c r="A342" t="s">
        <v>282</v>
      </c>
      <c r="B342" t="s">
        <v>486</v>
      </c>
      <c r="C342" t="s">
        <v>4</v>
      </c>
      <c r="D342" t="s">
        <v>105</v>
      </c>
      <c r="E342">
        <v>12</v>
      </c>
      <c r="F342">
        <v>9</v>
      </c>
      <c r="G342">
        <v>1</v>
      </c>
      <c r="H342">
        <v>22</v>
      </c>
      <c r="J342">
        <v>29</v>
      </c>
    </row>
    <row r="343" spans="1:10" x14ac:dyDescent="0.25">
      <c r="A343" t="s">
        <v>282</v>
      </c>
      <c r="B343" t="s">
        <v>487</v>
      </c>
      <c r="C343" t="s">
        <v>4</v>
      </c>
      <c r="D343" t="s">
        <v>105</v>
      </c>
      <c r="E343">
        <v>1</v>
      </c>
      <c r="H343">
        <v>1</v>
      </c>
      <c r="J343">
        <v>30</v>
      </c>
    </row>
    <row r="344" spans="1:10" x14ac:dyDescent="0.25">
      <c r="A344" t="s">
        <v>282</v>
      </c>
      <c r="B344" t="s">
        <v>488</v>
      </c>
      <c r="C344" t="s">
        <v>4</v>
      </c>
      <c r="D344" t="s">
        <v>105</v>
      </c>
      <c r="J344">
        <v>31</v>
      </c>
    </row>
    <row r="345" spans="1:10" x14ac:dyDescent="0.25">
      <c r="A345" t="s">
        <v>282</v>
      </c>
      <c r="B345" t="s">
        <v>489</v>
      </c>
      <c r="C345" t="s">
        <v>4</v>
      </c>
      <c r="D345" t="s">
        <v>105</v>
      </c>
      <c r="E345">
        <v>21</v>
      </c>
      <c r="F345">
        <v>18</v>
      </c>
      <c r="G345">
        <v>4</v>
      </c>
      <c r="H345">
        <v>43</v>
      </c>
      <c r="J345">
        <v>32</v>
      </c>
    </row>
    <row r="346" spans="1:10" x14ac:dyDescent="0.25">
      <c r="A346" t="s">
        <v>282</v>
      </c>
      <c r="B346" t="s">
        <v>490</v>
      </c>
      <c r="C346" t="s">
        <v>4</v>
      </c>
      <c r="D346" t="s">
        <v>105</v>
      </c>
      <c r="E346">
        <v>20</v>
      </c>
      <c r="F346">
        <v>70</v>
      </c>
      <c r="G346">
        <v>3</v>
      </c>
      <c r="H346">
        <v>93</v>
      </c>
      <c r="J346">
        <v>33</v>
      </c>
    </row>
    <row r="347" spans="1:10" x14ac:dyDescent="0.25">
      <c r="A347" t="s">
        <v>282</v>
      </c>
      <c r="B347" t="s">
        <v>491</v>
      </c>
      <c r="C347" t="s">
        <v>4</v>
      </c>
      <c r="D347" t="s">
        <v>105</v>
      </c>
      <c r="E347">
        <v>0.51900000000000002</v>
      </c>
      <c r="F347">
        <v>0.61699999999999999</v>
      </c>
      <c r="G347">
        <v>1</v>
      </c>
      <c r="H347">
        <v>0.59499999999999997</v>
      </c>
      <c r="J347">
        <v>34</v>
      </c>
    </row>
    <row r="348" spans="1:10" x14ac:dyDescent="0.25">
      <c r="A348" t="s">
        <v>282</v>
      </c>
      <c r="B348" t="s">
        <v>492</v>
      </c>
      <c r="C348" t="s">
        <v>4</v>
      </c>
      <c r="D348" t="s">
        <v>105</v>
      </c>
      <c r="E348">
        <v>0.65200000000000002</v>
      </c>
      <c r="F348">
        <v>0.68500000000000005</v>
      </c>
      <c r="G348">
        <v>0.66700000000000004</v>
      </c>
      <c r="H348">
        <v>0.66500000000000004</v>
      </c>
      <c r="J348">
        <v>35</v>
      </c>
    </row>
    <row r="349" spans="1:10" x14ac:dyDescent="0.25">
      <c r="A349" t="s">
        <v>282</v>
      </c>
      <c r="B349" t="s">
        <v>178</v>
      </c>
      <c r="C349" t="s">
        <v>4</v>
      </c>
      <c r="D349" t="s">
        <v>105</v>
      </c>
      <c r="E349">
        <v>5652</v>
      </c>
      <c r="F349">
        <v>6225</v>
      </c>
      <c r="G349">
        <v>8599</v>
      </c>
      <c r="H349">
        <v>5955</v>
      </c>
      <c r="J349">
        <v>36</v>
      </c>
    </row>
    <row r="350" spans="1:10" x14ac:dyDescent="0.25">
      <c r="A350" t="s">
        <v>282</v>
      </c>
      <c r="B350" t="s">
        <v>493</v>
      </c>
      <c r="C350" t="s">
        <v>4</v>
      </c>
      <c r="D350" t="s">
        <v>105</v>
      </c>
      <c r="G350">
        <v>30</v>
      </c>
      <c r="J350">
        <v>39</v>
      </c>
    </row>
    <row r="351" spans="1:10" x14ac:dyDescent="0.25">
      <c r="A351" t="s">
        <v>282</v>
      </c>
      <c r="B351" t="s">
        <v>494</v>
      </c>
      <c r="C351" t="s">
        <v>4</v>
      </c>
      <c r="D351" t="s">
        <v>105</v>
      </c>
      <c r="G351">
        <v>30</v>
      </c>
      <c r="H351">
        <v>1</v>
      </c>
      <c r="J351">
        <v>40</v>
      </c>
    </row>
    <row r="352" spans="1:10" x14ac:dyDescent="0.25">
      <c r="A352" t="s">
        <v>282</v>
      </c>
      <c r="B352" t="s">
        <v>495</v>
      </c>
      <c r="C352" t="s">
        <v>4</v>
      </c>
      <c r="D352" t="s">
        <v>105</v>
      </c>
      <c r="G352">
        <v>30</v>
      </c>
      <c r="H352">
        <v>1</v>
      </c>
      <c r="J352">
        <v>41</v>
      </c>
    </row>
    <row r="353" spans="1:10" x14ac:dyDescent="0.25">
      <c r="A353" t="s">
        <v>281</v>
      </c>
      <c r="B353" t="s">
        <v>458</v>
      </c>
      <c r="C353" t="s">
        <v>4</v>
      </c>
      <c r="D353" t="s">
        <v>107</v>
      </c>
      <c r="E353">
        <v>16</v>
      </c>
      <c r="F353">
        <v>63</v>
      </c>
      <c r="H353">
        <v>79</v>
      </c>
      <c r="J353">
        <v>1</v>
      </c>
    </row>
    <row r="354" spans="1:10" x14ac:dyDescent="0.25">
      <c r="A354" t="s">
        <v>281</v>
      </c>
      <c r="B354" t="s">
        <v>459</v>
      </c>
      <c r="C354" t="s">
        <v>4</v>
      </c>
      <c r="D354" t="s">
        <v>107</v>
      </c>
      <c r="E354">
        <v>7</v>
      </c>
      <c r="F354">
        <v>109</v>
      </c>
      <c r="G354">
        <v>1</v>
      </c>
      <c r="H354">
        <v>117</v>
      </c>
      <c r="J354">
        <v>2</v>
      </c>
    </row>
    <row r="355" spans="1:10" x14ac:dyDescent="0.25">
      <c r="A355" t="s">
        <v>281</v>
      </c>
      <c r="B355" t="s">
        <v>460</v>
      </c>
      <c r="C355" t="s">
        <v>4</v>
      </c>
      <c r="D355" t="s">
        <v>107</v>
      </c>
      <c r="E355">
        <v>1</v>
      </c>
      <c r="F355">
        <v>23</v>
      </c>
      <c r="H355">
        <v>1</v>
      </c>
      <c r="J355">
        <v>3</v>
      </c>
    </row>
    <row r="356" spans="1:10" x14ac:dyDescent="0.25">
      <c r="A356" t="s">
        <v>281</v>
      </c>
      <c r="B356" t="s">
        <v>461</v>
      </c>
      <c r="C356" t="s">
        <v>4</v>
      </c>
      <c r="D356" t="s">
        <v>107</v>
      </c>
      <c r="E356">
        <v>6</v>
      </c>
      <c r="F356">
        <v>75</v>
      </c>
      <c r="G356">
        <v>1</v>
      </c>
      <c r="H356">
        <v>82</v>
      </c>
      <c r="J356">
        <v>4</v>
      </c>
    </row>
    <row r="357" spans="1:10" x14ac:dyDescent="0.25">
      <c r="A357" t="s">
        <v>281</v>
      </c>
      <c r="B357" t="s">
        <v>462</v>
      </c>
      <c r="C357" t="s">
        <v>4</v>
      </c>
      <c r="D357" t="s">
        <v>107</v>
      </c>
      <c r="E357">
        <v>1</v>
      </c>
      <c r="F357">
        <v>34</v>
      </c>
      <c r="H357">
        <v>35</v>
      </c>
      <c r="J357">
        <v>5</v>
      </c>
    </row>
    <row r="358" spans="1:10" x14ac:dyDescent="0.25">
      <c r="A358" t="s">
        <v>281</v>
      </c>
      <c r="B358" t="s">
        <v>463</v>
      </c>
      <c r="C358" t="s">
        <v>4</v>
      </c>
      <c r="D358" t="s">
        <v>107</v>
      </c>
      <c r="F358">
        <v>11</v>
      </c>
      <c r="H358">
        <v>11</v>
      </c>
      <c r="J358">
        <v>6</v>
      </c>
    </row>
    <row r="359" spans="1:10" x14ac:dyDescent="0.25">
      <c r="A359" t="s">
        <v>281</v>
      </c>
      <c r="B359" t="s">
        <v>464</v>
      </c>
      <c r="C359" t="s">
        <v>4</v>
      </c>
      <c r="D359" t="s">
        <v>107</v>
      </c>
      <c r="F359">
        <v>1</v>
      </c>
      <c r="H359">
        <v>1</v>
      </c>
      <c r="J359">
        <v>7</v>
      </c>
    </row>
    <row r="360" spans="1:10" x14ac:dyDescent="0.25">
      <c r="A360" t="s">
        <v>281</v>
      </c>
      <c r="B360" t="s">
        <v>465</v>
      </c>
      <c r="C360" t="s">
        <v>4</v>
      </c>
      <c r="D360" t="s">
        <v>107</v>
      </c>
      <c r="E360">
        <v>1</v>
      </c>
      <c r="F360">
        <v>3</v>
      </c>
      <c r="H360">
        <v>4</v>
      </c>
      <c r="J360">
        <v>8</v>
      </c>
    </row>
    <row r="361" spans="1:10" x14ac:dyDescent="0.25">
      <c r="A361" t="s">
        <v>281</v>
      </c>
      <c r="B361" t="s">
        <v>466</v>
      </c>
      <c r="C361" t="s">
        <v>4</v>
      </c>
      <c r="D361" t="s">
        <v>107</v>
      </c>
      <c r="E361">
        <v>1</v>
      </c>
      <c r="F361">
        <v>14</v>
      </c>
      <c r="H361">
        <v>15</v>
      </c>
      <c r="J361">
        <v>9</v>
      </c>
    </row>
    <row r="362" spans="1:10" x14ac:dyDescent="0.25">
      <c r="A362" t="s">
        <v>281</v>
      </c>
      <c r="B362" t="s">
        <v>467</v>
      </c>
      <c r="C362" t="s">
        <v>4</v>
      </c>
      <c r="D362" t="s">
        <v>107</v>
      </c>
      <c r="F362">
        <v>1</v>
      </c>
      <c r="H362">
        <v>1</v>
      </c>
      <c r="J362">
        <v>10</v>
      </c>
    </row>
    <row r="363" spans="1:10" x14ac:dyDescent="0.25">
      <c r="A363" t="s">
        <v>281</v>
      </c>
      <c r="B363" t="s">
        <v>468</v>
      </c>
      <c r="C363" t="s">
        <v>4</v>
      </c>
      <c r="D363" t="s">
        <v>107</v>
      </c>
      <c r="E363">
        <v>5</v>
      </c>
      <c r="F363">
        <v>80</v>
      </c>
      <c r="G363">
        <v>1</v>
      </c>
      <c r="H363">
        <v>86</v>
      </c>
      <c r="J363">
        <v>11</v>
      </c>
    </row>
    <row r="364" spans="1:10" x14ac:dyDescent="0.25">
      <c r="A364" t="s">
        <v>281</v>
      </c>
      <c r="B364" t="s">
        <v>469</v>
      </c>
      <c r="C364" t="s">
        <v>4</v>
      </c>
      <c r="D364" t="s">
        <v>107</v>
      </c>
      <c r="F364">
        <v>4</v>
      </c>
      <c r="H364">
        <v>4</v>
      </c>
      <c r="J364">
        <v>12</v>
      </c>
    </row>
    <row r="365" spans="1:10" x14ac:dyDescent="0.25">
      <c r="A365" t="s">
        <v>281</v>
      </c>
      <c r="B365" t="s">
        <v>470</v>
      </c>
      <c r="C365" t="s">
        <v>4</v>
      </c>
      <c r="D365" t="s">
        <v>107</v>
      </c>
      <c r="F365">
        <v>12</v>
      </c>
      <c r="G365">
        <v>1</v>
      </c>
      <c r="H365">
        <v>13</v>
      </c>
      <c r="J365">
        <v>13</v>
      </c>
    </row>
    <row r="366" spans="1:10" x14ac:dyDescent="0.25">
      <c r="A366" t="s">
        <v>281</v>
      </c>
      <c r="B366" t="s">
        <v>471</v>
      </c>
      <c r="C366" t="s">
        <v>4</v>
      </c>
      <c r="D366" t="s">
        <v>107</v>
      </c>
      <c r="E366">
        <v>1</v>
      </c>
      <c r="F366">
        <v>9</v>
      </c>
      <c r="H366">
        <v>10</v>
      </c>
      <c r="J366">
        <v>14</v>
      </c>
    </row>
    <row r="367" spans="1:10" x14ac:dyDescent="0.25">
      <c r="A367" t="s">
        <v>281</v>
      </c>
      <c r="B367" t="s">
        <v>472</v>
      </c>
      <c r="C367" t="s">
        <v>4</v>
      </c>
      <c r="D367" t="s">
        <v>107</v>
      </c>
      <c r="J367">
        <v>15</v>
      </c>
    </row>
    <row r="368" spans="1:10" x14ac:dyDescent="0.25">
      <c r="A368" t="s">
        <v>281</v>
      </c>
      <c r="B368" t="s">
        <v>473</v>
      </c>
      <c r="C368" t="s">
        <v>4</v>
      </c>
      <c r="D368" t="s">
        <v>107</v>
      </c>
      <c r="E368">
        <v>5</v>
      </c>
      <c r="F368">
        <v>104</v>
      </c>
      <c r="G368">
        <v>1</v>
      </c>
      <c r="H368">
        <v>110</v>
      </c>
      <c r="J368">
        <v>16</v>
      </c>
    </row>
    <row r="369" spans="1:10" x14ac:dyDescent="0.25">
      <c r="A369" t="s">
        <v>281</v>
      </c>
      <c r="B369" t="s">
        <v>474</v>
      </c>
      <c r="C369" t="s">
        <v>4</v>
      </c>
      <c r="D369" t="s">
        <v>107</v>
      </c>
      <c r="E369">
        <v>6</v>
      </c>
      <c r="F369">
        <v>49</v>
      </c>
      <c r="H369">
        <v>55</v>
      </c>
      <c r="J369">
        <v>17</v>
      </c>
    </row>
    <row r="370" spans="1:10" x14ac:dyDescent="0.25">
      <c r="A370" t="s">
        <v>281</v>
      </c>
      <c r="B370" t="s">
        <v>475</v>
      </c>
      <c r="C370" t="s">
        <v>4</v>
      </c>
      <c r="D370" t="s">
        <v>107</v>
      </c>
      <c r="F370">
        <v>11</v>
      </c>
      <c r="H370">
        <v>11</v>
      </c>
      <c r="J370">
        <v>18</v>
      </c>
    </row>
    <row r="371" spans="1:10" x14ac:dyDescent="0.25">
      <c r="A371" t="s">
        <v>281</v>
      </c>
      <c r="B371" t="s">
        <v>476</v>
      </c>
      <c r="C371" t="s">
        <v>4</v>
      </c>
      <c r="D371" t="s">
        <v>107</v>
      </c>
      <c r="F371">
        <v>3</v>
      </c>
      <c r="G371">
        <v>1</v>
      </c>
      <c r="H371">
        <v>4</v>
      </c>
      <c r="J371">
        <v>19</v>
      </c>
    </row>
    <row r="372" spans="1:10" x14ac:dyDescent="0.25">
      <c r="A372" t="s">
        <v>281</v>
      </c>
      <c r="B372" t="s">
        <v>477</v>
      </c>
      <c r="C372" t="s">
        <v>4</v>
      </c>
      <c r="D372" t="s">
        <v>107</v>
      </c>
      <c r="F372">
        <v>2</v>
      </c>
      <c r="H372">
        <v>2</v>
      </c>
      <c r="J372">
        <v>20</v>
      </c>
    </row>
    <row r="373" spans="1:10" x14ac:dyDescent="0.25">
      <c r="A373" t="s">
        <v>281</v>
      </c>
      <c r="B373" t="s">
        <v>478</v>
      </c>
      <c r="C373" t="s">
        <v>4</v>
      </c>
      <c r="D373" t="s">
        <v>107</v>
      </c>
      <c r="F373">
        <v>23</v>
      </c>
      <c r="H373">
        <v>23</v>
      </c>
      <c r="J373">
        <v>21</v>
      </c>
    </row>
    <row r="374" spans="1:10" x14ac:dyDescent="0.25">
      <c r="A374" t="s">
        <v>281</v>
      </c>
      <c r="B374" t="s">
        <v>479</v>
      </c>
      <c r="C374" t="s">
        <v>4</v>
      </c>
      <c r="D374" t="s">
        <v>107</v>
      </c>
      <c r="E374">
        <v>1</v>
      </c>
      <c r="F374">
        <v>13</v>
      </c>
      <c r="H374">
        <v>14</v>
      </c>
      <c r="J374">
        <v>22</v>
      </c>
    </row>
    <row r="375" spans="1:10" x14ac:dyDescent="0.25">
      <c r="A375" t="s">
        <v>281</v>
      </c>
      <c r="B375" t="s">
        <v>480</v>
      </c>
      <c r="C375" t="s">
        <v>4</v>
      </c>
      <c r="D375" t="s">
        <v>107</v>
      </c>
      <c r="J375">
        <v>23</v>
      </c>
    </row>
    <row r="376" spans="1:10" x14ac:dyDescent="0.25">
      <c r="A376" t="s">
        <v>281</v>
      </c>
      <c r="B376" t="s">
        <v>481</v>
      </c>
      <c r="C376" t="s">
        <v>4</v>
      </c>
      <c r="D376" t="s">
        <v>107</v>
      </c>
      <c r="E376">
        <v>4</v>
      </c>
      <c r="F376">
        <v>42</v>
      </c>
      <c r="H376">
        <v>46</v>
      </c>
      <c r="J376">
        <v>24</v>
      </c>
    </row>
    <row r="377" spans="1:10" x14ac:dyDescent="0.25">
      <c r="A377" t="s">
        <v>281</v>
      </c>
      <c r="B377" t="s">
        <v>482</v>
      </c>
      <c r="C377" t="s">
        <v>4</v>
      </c>
      <c r="D377" t="s">
        <v>107</v>
      </c>
      <c r="E377">
        <v>3</v>
      </c>
      <c r="F377">
        <v>28</v>
      </c>
      <c r="H377">
        <v>31</v>
      </c>
      <c r="J377">
        <v>25</v>
      </c>
    </row>
    <row r="378" spans="1:10" x14ac:dyDescent="0.25">
      <c r="A378" t="s">
        <v>281</v>
      </c>
      <c r="B378" t="s">
        <v>483</v>
      </c>
      <c r="C378" t="s">
        <v>4</v>
      </c>
      <c r="D378" t="s">
        <v>107</v>
      </c>
      <c r="E378">
        <v>4</v>
      </c>
      <c r="F378">
        <v>36</v>
      </c>
      <c r="H378">
        <v>40</v>
      </c>
      <c r="J378">
        <v>26</v>
      </c>
    </row>
    <row r="379" spans="1:10" x14ac:dyDescent="0.25">
      <c r="A379" t="s">
        <v>281</v>
      </c>
      <c r="B379" t="s">
        <v>484</v>
      </c>
      <c r="C379" t="s">
        <v>4</v>
      </c>
      <c r="D379" t="s">
        <v>107</v>
      </c>
      <c r="J379">
        <v>27</v>
      </c>
    </row>
    <row r="380" spans="1:10" x14ac:dyDescent="0.25">
      <c r="A380" t="s">
        <v>281</v>
      </c>
      <c r="B380" t="s">
        <v>485</v>
      </c>
      <c r="C380" t="s">
        <v>4</v>
      </c>
      <c r="D380" t="s">
        <v>107</v>
      </c>
      <c r="J380">
        <v>28</v>
      </c>
    </row>
    <row r="381" spans="1:10" x14ac:dyDescent="0.25">
      <c r="A381" t="s">
        <v>281</v>
      </c>
      <c r="B381" t="s">
        <v>486</v>
      </c>
      <c r="C381" t="s">
        <v>4</v>
      </c>
      <c r="D381" t="s">
        <v>107</v>
      </c>
      <c r="J381">
        <v>29</v>
      </c>
    </row>
    <row r="382" spans="1:10" x14ac:dyDescent="0.25">
      <c r="A382" t="s">
        <v>281</v>
      </c>
      <c r="B382" t="s">
        <v>487</v>
      </c>
      <c r="C382" t="s">
        <v>4</v>
      </c>
      <c r="D382" t="s">
        <v>107</v>
      </c>
      <c r="J382">
        <v>30</v>
      </c>
    </row>
    <row r="383" spans="1:10" x14ac:dyDescent="0.25">
      <c r="A383" t="s">
        <v>281</v>
      </c>
      <c r="B383" t="s">
        <v>488</v>
      </c>
      <c r="C383" t="s">
        <v>4</v>
      </c>
      <c r="D383" t="s">
        <v>107</v>
      </c>
      <c r="J383">
        <v>31</v>
      </c>
    </row>
    <row r="384" spans="1:10" x14ac:dyDescent="0.25">
      <c r="A384" t="s">
        <v>281</v>
      </c>
      <c r="B384" t="s">
        <v>489</v>
      </c>
      <c r="C384" t="s">
        <v>4</v>
      </c>
      <c r="D384" t="s">
        <v>107</v>
      </c>
      <c r="E384">
        <v>1</v>
      </c>
      <c r="F384">
        <v>5</v>
      </c>
      <c r="H384">
        <v>6</v>
      </c>
      <c r="J384">
        <v>32</v>
      </c>
    </row>
    <row r="385" spans="1:10" x14ac:dyDescent="0.25">
      <c r="A385" t="s">
        <v>281</v>
      </c>
      <c r="B385" t="s">
        <v>490</v>
      </c>
      <c r="C385" t="s">
        <v>4</v>
      </c>
      <c r="D385" t="s">
        <v>107</v>
      </c>
      <c r="E385">
        <v>3</v>
      </c>
      <c r="F385">
        <v>35</v>
      </c>
      <c r="H385">
        <v>38</v>
      </c>
      <c r="J385">
        <v>33</v>
      </c>
    </row>
    <row r="386" spans="1:10" x14ac:dyDescent="0.25">
      <c r="A386" t="s">
        <v>281</v>
      </c>
      <c r="B386" t="s">
        <v>491</v>
      </c>
      <c r="C386" t="s">
        <v>4</v>
      </c>
      <c r="D386" t="s">
        <v>107</v>
      </c>
      <c r="E386">
        <v>0.66700000000000004</v>
      </c>
      <c r="F386">
        <v>0.72199999999999998</v>
      </c>
      <c r="H386">
        <v>0.7</v>
      </c>
      <c r="J386">
        <v>34</v>
      </c>
    </row>
    <row r="387" spans="1:10" x14ac:dyDescent="0.25">
      <c r="A387" t="s">
        <v>281</v>
      </c>
      <c r="B387" t="s">
        <v>492</v>
      </c>
      <c r="C387" t="s">
        <v>4</v>
      </c>
      <c r="D387" t="s">
        <v>107</v>
      </c>
      <c r="E387">
        <v>0.66700000000000004</v>
      </c>
      <c r="F387">
        <v>0.72699999999999998</v>
      </c>
      <c r="G387">
        <v>0.5</v>
      </c>
      <c r="H387">
        <v>0.68799999999999994</v>
      </c>
      <c r="J387">
        <v>35</v>
      </c>
    </row>
    <row r="388" spans="1:10" x14ac:dyDescent="0.25">
      <c r="A388" t="s">
        <v>281</v>
      </c>
      <c r="B388" t="s">
        <v>178</v>
      </c>
      <c r="C388" t="s">
        <v>4</v>
      </c>
      <c r="D388" t="s">
        <v>107</v>
      </c>
      <c r="E388">
        <v>7711</v>
      </c>
      <c r="F388">
        <v>11400</v>
      </c>
      <c r="H388">
        <v>9722</v>
      </c>
      <c r="J388">
        <v>36</v>
      </c>
    </row>
    <row r="389" spans="1:10" x14ac:dyDescent="0.25">
      <c r="A389" t="s">
        <v>281</v>
      </c>
      <c r="B389" t="s">
        <v>493</v>
      </c>
      <c r="C389" t="s">
        <v>4</v>
      </c>
      <c r="D389" t="s">
        <v>107</v>
      </c>
      <c r="G389">
        <v>3</v>
      </c>
      <c r="J389">
        <v>39</v>
      </c>
    </row>
    <row r="390" spans="1:10" x14ac:dyDescent="0.25">
      <c r="A390" t="s">
        <v>281</v>
      </c>
      <c r="B390" t="s">
        <v>494</v>
      </c>
      <c r="C390" t="s">
        <v>4</v>
      </c>
      <c r="D390" t="s">
        <v>107</v>
      </c>
      <c r="G390">
        <v>3</v>
      </c>
      <c r="H390">
        <v>1</v>
      </c>
      <c r="J390">
        <v>40</v>
      </c>
    </row>
    <row r="391" spans="1:10" x14ac:dyDescent="0.25">
      <c r="A391" t="s">
        <v>281</v>
      </c>
      <c r="B391" t="s">
        <v>495</v>
      </c>
      <c r="C391" t="s">
        <v>4</v>
      </c>
      <c r="D391" t="s">
        <v>107</v>
      </c>
      <c r="G391">
        <v>3</v>
      </c>
      <c r="H391">
        <v>1</v>
      </c>
      <c r="J391">
        <v>41</v>
      </c>
    </row>
    <row r="392" spans="1:10" x14ac:dyDescent="0.25">
      <c r="A392" t="s">
        <v>284</v>
      </c>
      <c r="B392" t="s">
        <v>458</v>
      </c>
      <c r="C392" t="s">
        <v>5</v>
      </c>
      <c r="D392" t="s">
        <v>109</v>
      </c>
      <c r="E392">
        <v>1</v>
      </c>
      <c r="F392">
        <v>223</v>
      </c>
      <c r="H392">
        <v>224</v>
      </c>
      <c r="J392">
        <v>1</v>
      </c>
    </row>
    <row r="393" spans="1:10" x14ac:dyDescent="0.25">
      <c r="A393" t="s">
        <v>284</v>
      </c>
      <c r="B393" t="s">
        <v>459</v>
      </c>
      <c r="C393" t="s">
        <v>5</v>
      </c>
      <c r="D393" t="s">
        <v>109</v>
      </c>
      <c r="F393">
        <v>139</v>
      </c>
      <c r="G393">
        <v>19</v>
      </c>
      <c r="H393">
        <v>158</v>
      </c>
      <c r="J393">
        <v>2</v>
      </c>
    </row>
    <row r="394" spans="1:10" x14ac:dyDescent="0.25">
      <c r="A394" t="s">
        <v>284</v>
      </c>
      <c r="B394" t="s">
        <v>460</v>
      </c>
      <c r="C394" t="s">
        <v>5</v>
      </c>
      <c r="D394" t="s">
        <v>109</v>
      </c>
      <c r="F394">
        <v>89</v>
      </c>
      <c r="H394">
        <v>29</v>
      </c>
      <c r="J394">
        <v>3</v>
      </c>
    </row>
    <row r="395" spans="1:10" x14ac:dyDescent="0.25">
      <c r="A395" t="s">
        <v>284</v>
      </c>
      <c r="B395" t="s">
        <v>461</v>
      </c>
      <c r="C395" t="s">
        <v>5</v>
      </c>
      <c r="D395" t="s">
        <v>109</v>
      </c>
      <c r="F395">
        <v>60</v>
      </c>
      <c r="G395">
        <v>8</v>
      </c>
      <c r="H395">
        <v>68</v>
      </c>
      <c r="J395">
        <v>4</v>
      </c>
    </row>
    <row r="396" spans="1:10" x14ac:dyDescent="0.25">
      <c r="A396" t="s">
        <v>284</v>
      </c>
      <c r="B396" t="s">
        <v>462</v>
      </c>
      <c r="C396" t="s">
        <v>5</v>
      </c>
      <c r="D396" t="s">
        <v>109</v>
      </c>
      <c r="F396">
        <v>79</v>
      </c>
      <c r="G396">
        <v>11</v>
      </c>
      <c r="H396">
        <v>90</v>
      </c>
      <c r="J396">
        <v>5</v>
      </c>
    </row>
    <row r="397" spans="1:10" x14ac:dyDescent="0.25">
      <c r="A397" t="s">
        <v>284</v>
      </c>
      <c r="B397" t="s">
        <v>463</v>
      </c>
      <c r="C397" t="s">
        <v>5</v>
      </c>
      <c r="D397" t="s">
        <v>109</v>
      </c>
      <c r="F397">
        <v>12</v>
      </c>
      <c r="G397">
        <v>2</v>
      </c>
      <c r="H397">
        <v>14</v>
      </c>
      <c r="J397">
        <v>6</v>
      </c>
    </row>
    <row r="398" spans="1:10" x14ac:dyDescent="0.25">
      <c r="A398" t="s">
        <v>284</v>
      </c>
      <c r="B398" t="s">
        <v>464</v>
      </c>
      <c r="C398" t="s">
        <v>5</v>
      </c>
      <c r="D398" t="s">
        <v>109</v>
      </c>
      <c r="F398">
        <v>4</v>
      </c>
      <c r="H398">
        <v>4</v>
      </c>
      <c r="J398">
        <v>7</v>
      </c>
    </row>
    <row r="399" spans="1:10" x14ac:dyDescent="0.25">
      <c r="A399" t="s">
        <v>284</v>
      </c>
      <c r="B399" t="s">
        <v>465</v>
      </c>
      <c r="C399" t="s">
        <v>5</v>
      </c>
      <c r="D399" t="s">
        <v>109</v>
      </c>
      <c r="F399">
        <v>6</v>
      </c>
      <c r="G399">
        <v>2</v>
      </c>
      <c r="H399">
        <v>8</v>
      </c>
      <c r="J399">
        <v>8</v>
      </c>
    </row>
    <row r="400" spans="1:10" x14ac:dyDescent="0.25">
      <c r="A400" t="s">
        <v>284</v>
      </c>
      <c r="B400" t="s">
        <v>466</v>
      </c>
      <c r="C400" t="s">
        <v>5</v>
      </c>
      <c r="D400" t="s">
        <v>109</v>
      </c>
      <c r="F400">
        <v>22</v>
      </c>
      <c r="G400">
        <v>6</v>
      </c>
      <c r="H400">
        <v>28</v>
      </c>
      <c r="J400">
        <v>9</v>
      </c>
    </row>
    <row r="401" spans="1:10" x14ac:dyDescent="0.25">
      <c r="A401" t="s">
        <v>284</v>
      </c>
      <c r="B401" t="s">
        <v>467</v>
      </c>
      <c r="C401" t="s">
        <v>5</v>
      </c>
      <c r="D401" t="s">
        <v>109</v>
      </c>
      <c r="F401">
        <v>1</v>
      </c>
      <c r="H401">
        <v>1</v>
      </c>
      <c r="J401">
        <v>10</v>
      </c>
    </row>
    <row r="402" spans="1:10" x14ac:dyDescent="0.25">
      <c r="A402" t="s">
        <v>284</v>
      </c>
      <c r="B402" t="s">
        <v>468</v>
      </c>
      <c r="C402" t="s">
        <v>5</v>
      </c>
      <c r="D402" t="s">
        <v>109</v>
      </c>
      <c r="F402">
        <v>94</v>
      </c>
      <c r="G402">
        <v>11</v>
      </c>
      <c r="H402">
        <v>105</v>
      </c>
      <c r="J402">
        <v>11</v>
      </c>
    </row>
    <row r="403" spans="1:10" x14ac:dyDescent="0.25">
      <c r="A403" t="s">
        <v>284</v>
      </c>
      <c r="B403" t="s">
        <v>469</v>
      </c>
      <c r="C403" t="s">
        <v>5</v>
      </c>
      <c r="D403" t="s">
        <v>109</v>
      </c>
      <c r="F403">
        <v>4</v>
      </c>
      <c r="G403">
        <v>1</v>
      </c>
      <c r="H403">
        <v>5</v>
      </c>
      <c r="J403">
        <v>12</v>
      </c>
    </row>
    <row r="404" spans="1:10" x14ac:dyDescent="0.25">
      <c r="A404" t="s">
        <v>284</v>
      </c>
      <c r="B404" t="s">
        <v>470</v>
      </c>
      <c r="C404" t="s">
        <v>5</v>
      </c>
      <c r="D404" t="s">
        <v>109</v>
      </c>
      <c r="J404">
        <v>13</v>
      </c>
    </row>
    <row r="405" spans="1:10" x14ac:dyDescent="0.25">
      <c r="A405" t="s">
        <v>284</v>
      </c>
      <c r="B405" t="s">
        <v>471</v>
      </c>
      <c r="C405" t="s">
        <v>5</v>
      </c>
      <c r="D405" t="s">
        <v>109</v>
      </c>
      <c r="F405">
        <v>10</v>
      </c>
      <c r="G405">
        <v>1</v>
      </c>
      <c r="H405">
        <v>11</v>
      </c>
      <c r="J405">
        <v>14</v>
      </c>
    </row>
    <row r="406" spans="1:10" x14ac:dyDescent="0.25">
      <c r="A406" t="s">
        <v>284</v>
      </c>
      <c r="B406" t="s">
        <v>472</v>
      </c>
      <c r="C406" t="s">
        <v>5</v>
      </c>
      <c r="D406" t="s">
        <v>109</v>
      </c>
      <c r="J406">
        <v>15</v>
      </c>
    </row>
    <row r="407" spans="1:10" x14ac:dyDescent="0.25">
      <c r="A407" t="s">
        <v>284</v>
      </c>
      <c r="B407" t="s">
        <v>473</v>
      </c>
      <c r="C407" t="s">
        <v>5</v>
      </c>
      <c r="D407" t="s">
        <v>109</v>
      </c>
      <c r="F407">
        <v>138</v>
      </c>
      <c r="G407">
        <v>17</v>
      </c>
      <c r="H407">
        <v>155</v>
      </c>
      <c r="J407">
        <v>16</v>
      </c>
    </row>
    <row r="408" spans="1:10" x14ac:dyDescent="0.25">
      <c r="A408" t="s">
        <v>284</v>
      </c>
      <c r="B408" t="s">
        <v>474</v>
      </c>
      <c r="C408" t="s">
        <v>5</v>
      </c>
      <c r="D408" t="s">
        <v>109</v>
      </c>
      <c r="F408">
        <v>28</v>
      </c>
      <c r="G408">
        <v>4</v>
      </c>
      <c r="H408">
        <v>32</v>
      </c>
      <c r="J408">
        <v>17</v>
      </c>
    </row>
    <row r="409" spans="1:10" x14ac:dyDescent="0.25">
      <c r="A409" t="s">
        <v>284</v>
      </c>
      <c r="B409" t="s">
        <v>475</v>
      </c>
      <c r="C409" t="s">
        <v>5</v>
      </c>
      <c r="D409" t="s">
        <v>109</v>
      </c>
      <c r="F409">
        <v>17</v>
      </c>
      <c r="G409">
        <v>1</v>
      </c>
      <c r="H409">
        <v>18</v>
      </c>
      <c r="J409">
        <v>18</v>
      </c>
    </row>
    <row r="410" spans="1:10" x14ac:dyDescent="0.25">
      <c r="A410" t="s">
        <v>284</v>
      </c>
      <c r="B410" t="s">
        <v>476</v>
      </c>
      <c r="C410" t="s">
        <v>5</v>
      </c>
      <c r="D410" t="s">
        <v>109</v>
      </c>
      <c r="F410">
        <v>2</v>
      </c>
      <c r="G410">
        <v>3</v>
      </c>
      <c r="H410">
        <v>5</v>
      </c>
      <c r="J410">
        <v>19</v>
      </c>
    </row>
    <row r="411" spans="1:10" x14ac:dyDescent="0.25">
      <c r="A411" t="s">
        <v>284</v>
      </c>
      <c r="B411" t="s">
        <v>477</v>
      </c>
      <c r="C411" t="s">
        <v>5</v>
      </c>
      <c r="D411" t="s">
        <v>109</v>
      </c>
      <c r="F411">
        <v>10</v>
      </c>
      <c r="H411">
        <v>10</v>
      </c>
      <c r="J411">
        <v>20</v>
      </c>
    </row>
    <row r="412" spans="1:10" x14ac:dyDescent="0.25">
      <c r="A412" t="s">
        <v>284</v>
      </c>
      <c r="B412" t="s">
        <v>478</v>
      </c>
      <c r="C412" t="s">
        <v>5</v>
      </c>
      <c r="D412" t="s">
        <v>109</v>
      </c>
      <c r="F412">
        <v>49</v>
      </c>
      <c r="G412">
        <v>6</v>
      </c>
      <c r="H412">
        <v>55</v>
      </c>
      <c r="J412">
        <v>21</v>
      </c>
    </row>
    <row r="413" spans="1:10" x14ac:dyDescent="0.25">
      <c r="A413" t="s">
        <v>284</v>
      </c>
      <c r="B413" t="s">
        <v>479</v>
      </c>
      <c r="C413" t="s">
        <v>5</v>
      </c>
      <c r="D413" t="s">
        <v>109</v>
      </c>
      <c r="F413">
        <v>21</v>
      </c>
      <c r="G413">
        <v>2</v>
      </c>
      <c r="H413">
        <v>23</v>
      </c>
      <c r="J413">
        <v>22</v>
      </c>
    </row>
    <row r="414" spans="1:10" x14ac:dyDescent="0.25">
      <c r="A414" t="s">
        <v>284</v>
      </c>
      <c r="B414" t="s">
        <v>480</v>
      </c>
      <c r="C414" t="s">
        <v>5</v>
      </c>
      <c r="D414" t="s">
        <v>109</v>
      </c>
      <c r="F414">
        <v>2</v>
      </c>
      <c r="H414">
        <v>2</v>
      </c>
      <c r="J414">
        <v>23</v>
      </c>
    </row>
    <row r="415" spans="1:10" x14ac:dyDescent="0.25">
      <c r="A415" t="s">
        <v>284</v>
      </c>
      <c r="B415" t="s">
        <v>481</v>
      </c>
      <c r="C415" t="s">
        <v>5</v>
      </c>
      <c r="D415" t="s">
        <v>109</v>
      </c>
      <c r="F415">
        <v>50</v>
      </c>
      <c r="G415">
        <v>6</v>
      </c>
      <c r="H415">
        <v>56</v>
      </c>
      <c r="J415">
        <v>24</v>
      </c>
    </row>
    <row r="416" spans="1:10" x14ac:dyDescent="0.25">
      <c r="A416" t="s">
        <v>284</v>
      </c>
      <c r="B416" t="s">
        <v>482</v>
      </c>
      <c r="C416" t="s">
        <v>5</v>
      </c>
      <c r="D416" t="s">
        <v>109</v>
      </c>
      <c r="F416">
        <v>47</v>
      </c>
      <c r="G416">
        <v>5</v>
      </c>
      <c r="H416">
        <v>52</v>
      </c>
      <c r="J416">
        <v>25</v>
      </c>
    </row>
    <row r="417" spans="1:10" x14ac:dyDescent="0.25">
      <c r="A417" t="s">
        <v>284</v>
      </c>
      <c r="B417" t="s">
        <v>483</v>
      </c>
      <c r="C417" t="s">
        <v>5</v>
      </c>
      <c r="D417" t="s">
        <v>109</v>
      </c>
      <c r="F417">
        <v>10</v>
      </c>
      <c r="H417">
        <v>10</v>
      </c>
      <c r="J417">
        <v>26</v>
      </c>
    </row>
    <row r="418" spans="1:10" x14ac:dyDescent="0.25">
      <c r="A418" t="s">
        <v>284</v>
      </c>
      <c r="B418" t="s">
        <v>484</v>
      </c>
      <c r="C418" t="s">
        <v>5</v>
      </c>
      <c r="D418" t="s">
        <v>109</v>
      </c>
      <c r="F418">
        <v>1</v>
      </c>
      <c r="H418">
        <v>1</v>
      </c>
      <c r="J418">
        <v>27</v>
      </c>
    </row>
    <row r="419" spans="1:10" x14ac:dyDescent="0.25">
      <c r="A419" t="s">
        <v>284</v>
      </c>
      <c r="B419" t="s">
        <v>485</v>
      </c>
      <c r="C419" t="s">
        <v>5</v>
      </c>
      <c r="D419" t="s">
        <v>109</v>
      </c>
      <c r="J419">
        <v>28</v>
      </c>
    </row>
    <row r="420" spans="1:10" x14ac:dyDescent="0.25">
      <c r="A420" t="s">
        <v>284</v>
      </c>
      <c r="B420" t="s">
        <v>486</v>
      </c>
      <c r="C420" t="s">
        <v>5</v>
      </c>
      <c r="D420" t="s">
        <v>109</v>
      </c>
      <c r="F420">
        <v>7</v>
      </c>
      <c r="G420">
        <v>2</v>
      </c>
      <c r="H420">
        <v>9</v>
      </c>
      <c r="J420">
        <v>29</v>
      </c>
    </row>
    <row r="421" spans="1:10" x14ac:dyDescent="0.25">
      <c r="A421" t="s">
        <v>284</v>
      </c>
      <c r="B421" t="s">
        <v>487</v>
      </c>
      <c r="C421" t="s">
        <v>5</v>
      </c>
      <c r="D421" t="s">
        <v>109</v>
      </c>
      <c r="J421">
        <v>30</v>
      </c>
    </row>
    <row r="422" spans="1:10" x14ac:dyDescent="0.25">
      <c r="A422" t="s">
        <v>284</v>
      </c>
      <c r="B422" t="s">
        <v>488</v>
      </c>
      <c r="C422" t="s">
        <v>5</v>
      </c>
      <c r="D422" t="s">
        <v>109</v>
      </c>
      <c r="J422">
        <v>31</v>
      </c>
    </row>
    <row r="423" spans="1:10" x14ac:dyDescent="0.25">
      <c r="A423" t="s">
        <v>284</v>
      </c>
      <c r="B423" t="s">
        <v>489</v>
      </c>
      <c r="C423" t="s">
        <v>5</v>
      </c>
      <c r="D423" t="s">
        <v>109</v>
      </c>
      <c r="F423">
        <v>12</v>
      </c>
      <c r="G423">
        <v>1</v>
      </c>
      <c r="H423">
        <v>13</v>
      </c>
      <c r="J423">
        <v>32</v>
      </c>
    </row>
    <row r="424" spans="1:10" x14ac:dyDescent="0.25">
      <c r="A424" t="s">
        <v>284</v>
      </c>
      <c r="B424" t="s">
        <v>490</v>
      </c>
      <c r="C424" t="s">
        <v>5</v>
      </c>
      <c r="D424" t="s">
        <v>109</v>
      </c>
      <c r="J424">
        <v>33</v>
      </c>
    </row>
    <row r="425" spans="1:10" x14ac:dyDescent="0.25">
      <c r="A425" t="s">
        <v>284</v>
      </c>
      <c r="B425" t="s">
        <v>491</v>
      </c>
      <c r="C425" t="s">
        <v>5</v>
      </c>
      <c r="D425" t="s">
        <v>109</v>
      </c>
      <c r="E425">
        <v>1</v>
      </c>
      <c r="F425">
        <v>0.6</v>
      </c>
      <c r="H425">
        <v>0.64300000000000002</v>
      </c>
      <c r="J425">
        <v>34</v>
      </c>
    </row>
    <row r="426" spans="1:10" x14ac:dyDescent="0.25">
      <c r="A426" t="s">
        <v>284</v>
      </c>
      <c r="B426" t="s">
        <v>492</v>
      </c>
      <c r="C426" t="s">
        <v>5</v>
      </c>
      <c r="D426" t="s">
        <v>109</v>
      </c>
      <c r="E426">
        <v>1</v>
      </c>
      <c r="F426">
        <v>0.52</v>
      </c>
      <c r="G426">
        <v>1</v>
      </c>
      <c r="H426">
        <v>0.55600000000000005</v>
      </c>
      <c r="J426">
        <v>35</v>
      </c>
    </row>
    <row r="427" spans="1:10" x14ac:dyDescent="0.25">
      <c r="A427" t="s">
        <v>284</v>
      </c>
      <c r="B427" t="s">
        <v>178</v>
      </c>
      <c r="C427" t="s">
        <v>5</v>
      </c>
      <c r="D427" t="s">
        <v>109</v>
      </c>
      <c r="E427">
        <v>1420</v>
      </c>
      <c r="F427">
        <v>11328</v>
      </c>
      <c r="H427">
        <v>9509</v>
      </c>
      <c r="J427">
        <v>36</v>
      </c>
    </row>
    <row r="428" spans="1:10" x14ac:dyDescent="0.25">
      <c r="A428" t="s">
        <v>284</v>
      </c>
      <c r="B428" t="s">
        <v>493</v>
      </c>
      <c r="C428" t="s">
        <v>5</v>
      </c>
      <c r="D428" t="s">
        <v>109</v>
      </c>
      <c r="G428">
        <v>1</v>
      </c>
      <c r="J428">
        <v>39</v>
      </c>
    </row>
    <row r="429" spans="1:10" x14ac:dyDescent="0.25">
      <c r="A429" t="s">
        <v>284</v>
      </c>
      <c r="B429" t="s">
        <v>494</v>
      </c>
      <c r="C429" t="s">
        <v>5</v>
      </c>
      <c r="D429" t="s">
        <v>109</v>
      </c>
      <c r="G429">
        <v>1</v>
      </c>
      <c r="H429">
        <v>1</v>
      </c>
      <c r="J429">
        <v>40</v>
      </c>
    </row>
    <row r="430" spans="1:10" x14ac:dyDescent="0.25">
      <c r="A430" t="s">
        <v>284</v>
      </c>
      <c r="B430" t="s">
        <v>495</v>
      </c>
      <c r="C430" t="s">
        <v>5</v>
      </c>
      <c r="D430" t="s">
        <v>109</v>
      </c>
      <c r="G430">
        <v>1</v>
      </c>
      <c r="H430">
        <v>1</v>
      </c>
      <c r="J430">
        <v>41</v>
      </c>
    </row>
    <row r="431" spans="1:10" x14ac:dyDescent="0.25">
      <c r="A431" t="s">
        <v>285</v>
      </c>
      <c r="B431" t="s">
        <v>458</v>
      </c>
      <c r="C431" t="s">
        <v>6</v>
      </c>
      <c r="D431" t="s">
        <v>94</v>
      </c>
      <c r="J431">
        <v>1</v>
      </c>
    </row>
    <row r="432" spans="1:10" x14ac:dyDescent="0.25">
      <c r="A432" t="s">
        <v>285</v>
      </c>
      <c r="B432" t="s">
        <v>459</v>
      </c>
      <c r="C432" t="s">
        <v>6</v>
      </c>
      <c r="D432" t="s">
        <v>94</v>
      </c>
      <c r="J432">
        <v>2</v>
      </c>
    </row>
    <row r="433" spans="1:10" x14ac:dyDescent="0.25">
      <c r="A433" t="s">
        <v>285</v>
      </c>
      <c r="B433" t="s">
        <v>460</v>
      </c>
      <c r="C433" t="s">
        <v>6</v>
      </c>
      <c r="D433" t="s">
        <v>94</v>
      </c>
      <c r="J433">
        <v>3</v>
      </c>
    </row>
    <row r="434" spans="1:10" x14ac:dyDescent="0.25">
      <c r="A434" t="s">
        <v>285</v>
      </c>
      <c r="B434" t="s">
        <v>461</v>
      </c>
      <c r="C434" t="s">
        <v>6</v>
      </c>
      <c r="D434" t="s">
        <v>94</v>
      </c>
      <c r="J434">
        <v>4</v>
      </c>
    </row>
    <row r="435" spans="1:10" x14ac:dyDescent="0.25">
      <c r="A435" t="s">
        <v>285</v>
      </c>
      <c r="B435" t="s">
        <v>462</v>
      </c>
      <c r="C435" t="s">
        <v>6</v>
      </c>
      <c r="D435" t="s">
        <v>94</v>
      </c>
      <c r="J435">
        <v>5</v>
      </c>
    </row>
    <row r="436" spans="1:10" x14ac:dyDescent="0.25">
      <c r="A436" t="s">
        <v>285</v>
      </c>
      <c r="B436" t="s">
        <v>463</v>
      </c>
      <c r="C436" t="s">
        <v>6</v>
      </c>
      <c r="D436" t="s">
        <v>94</v>
      </c>
      <c r="J436">
        <v>6</v>
      </c>
    </row>
    <row r="437" spans="1:10" x14ac:dyDescent="0.25">
      <c r="A437" t="s">
        <v>285</v>
      </c>
      <c r="B437" t="s">
        <v>464</v>
      </c>
      <c r="C437" t="s">
        <v>6</v>
      </c>
      <c r="D437" t="s">
        <v>94</v>
      </c>
      <c r="J437">
        <v>7</v>
      </c>
    </row>
    <row r="438" spans="1:10" x14ac:dyDescent="0.25">
      <c r="A438" t="s">
        <v>285</v>
      </c>
      <c r="B438" t="s">
        <v>465</v>
      </c>
      <c r="C438" t="s">
        <v>6</v>
      </c>
      <c r="D438" t="s">
        <v>94</v>
      </c>
      <c r="J438">
        <v>8</v>
      </c>
    </row>
    <row r="439" spans="1:10" x14ac:dyDescent="0.25">
      <c r="A439" t="s">
        <v>285</v>
      </c>
      <c r="B439" t="s">
        <v>466</v>
      </c>
      <c r="C439" t="s">
        <v>6</v>
      </c>
      <c r="D439" t="s">
        <v>94</v>
      </c>
      <c r="J439">
        <v>9</v>
      </c>
    </row>
    <row r="440" spans="1:10" x14ac:dyDescent="0.25">
      <c r="A440" t="s">
        <v>285</v>
      </c>
      <c r="B440" t="s">
        <v>467</v>
      </c>
      <c r="C440" t="s">
        <v>6</v>
      </c>
      <c r="D440" t="s">
        <v>94</v>
      </c>
      <c r="J440">
        <v>10</v>
      </c>
    </row>
    <row r="441" spans="1:10" x14ac:dyDescent="0.25">
      <c r="A441" t="s">
        <v>285</v>
      </c>
      <c r="B441" t="s">
        <v>468</v>
      </c>
      <c r="C441" t="s">
        <v>6</v>
      </c>
      <c r="D441" t="s">
        <v>94</v>
      </c>
      <c r="J441">
        <v>11</v>
      </c>
    </row>
    <row r="442" spans="1:10" x14ac:dyDescent="0.25">
      <c r="A442" t="s">
        <v>285</v>
      </c>
      <c r="B442" t="s">
        <v>469</v>
      </c>
      <c r="C442" t="s">
        <v>6</v>
      </c>
      <c r="D442" t="s">
        <v>94</v>
      </c>
      <c r="J442">
        <v>12</v>
      </c>
    </row>
    <row r="443" spans="1:10" x14ac:dyDescent="0.25">
      <c r="A443" t="s">
        <v>285</v>
      </c>
      <c r="B443" t="s">
        <v>470</v>
      </c>
      <c r="C443" t="s">
        <v>6</v>
      </c>
      <c r="D443" t="s">
        <v>94</v>
      </c>
      <c r="J443">
        <v>13</v>
      </c>
    </row>
    <row r="444" spans="1:10" x14ac:dyDescent="0.25">
      <c r="A444" t="s">
        <v>285</v>
      </c>
      <c r="B444" t="s">
        <v>471</v>
      </c>
      <c r="C444" t="s">
        <v>6</v>
      </c>
      <c r="D444" t="s">
        <v>94</v>
      </c>
      <c r="J444">
        <v>14</v>
      </c>
    </row>
    <row r="445" spans="1:10" x14ac:dyDescent="0.25">
      <c r="A445" t="s">
        <v>285</v>
      </c>
      <c r="B445" t="s">
        <v>472</v>
      </c>
      <c r="C445" t="s">
        <v>6</v>
      </c>
      <c r="D445" t="s">
        <v>94</v>
      </c>
      <c r="J445">
        <v>15</v>
      </c>
    </row>
    <row r="446" spans="1:10" x14ac:dyDescent="0.25">
      <c r="A446" t="s">
        <v>285</v>
      </c>
      <c r="B446" t="s">
        <v>473</v>
      </c>
      <c r="C446" t="s">
        <v>6</v>
      </c>
      <c r="D446" t="s">
        <v>94</v>
      </c>
      <c r="J446">
        <v>16</v>
      </c>
    </row>
    <row r="447" spans="1:10" x14ac:dyDescent="0.25">
      <c r="A447" t="s">
        <v>285</v>
      </c>
      <c r="B447" t="s">
        <v>474</v>
      </c>
      <c r="C447" t="s">
        <v>6</v>
      </c>
      <c r="D447" t="s">
        <v>94</v>
      </c>
      <c r="J447">
        <v>17</v>
      </c>
    </row>
    <row r="448" spans="1:10" x14ac:dyDescent="0.25">
      <c r="A448" t="s">
        <v>285</v>
      </c>
      <c r="B448" t="s">
        <v>475</v>
      </c>
      <c r="C448" t="s">
        <v>6</v>
      </c>
      <c r="D448" t="s">
        <v>94</v>
      </c>
      <c r="J448">
        <v>18</v>
      </c>
    </row>
    <row r="449" spans="1:10" x14ac:dyDescent="0.25">
      <c r="A449" t="s">
        <v>285</v>
      </c>
      <c r="B449" t="s">
        <v>476</v>
      </c>
      <c r="C449" t="s">
        <v>6</v>
      </c>
      <c r="D449" t="s">
        <v>94</v>
      </c>
      <c r="J449">
        <v>19</v>
      </c>
    </row>
    <row r="450" spans="1:10" x14ac:dyDescent="0.25">
      <c r="A450" t="s">
        <v>285</v>
      </c>
      <c r="B450" t="s">
        <v>477</v>
      </c>
      <c r="C450" t="s">
        <v>6</v>
      </c>
      <c r="D450" t="s">
        <v>94</v>
      </c>
      <c r="J450">
        <v>20</v>
      </c>
    </row>
    <row r="451" spans="1:10" x14ac:dyDescent="0.25">
      <c r="A451" t="s">
        <v>285</v>
      </c>
      <c r="B451" t="s">
        <v>478</v>
      </c>
      <c r="C451" t="s">
        <v>6</v>
      </c>
      <c r="D451" t="s">
        <v>94</v>
      </c>
      <c r="J451">
        <v>21</v>
      </c>
    </row>
    <row r="452" spans="1:10" x14ac:dyDescent="0.25">
      <c r="A452" t="s">
        <v>285</v>
      </c>
      <c r="B452" t="s">
        <v>479</v>
      </c>
      <c r="C452" t="s">
        <v>6</v>
      </c>
      <c r="D452" t="s">
        <v>94</v>
      </c>
      <c r="J452">
        <v>22</v>
      </c>
    </row>
    <row r="453" spans="1:10" x14ac:dyDescent="0.25">
      <c r="A453" t="s">
        <v>285</v>
      </c>
      <c r="B453" t="s">
        <v>480</v>
      </c>
      <c r="C453" t="s">
        <v>6</v>
      </c>
      <c r="D453" t="s">
        <v>94</v>
      </c>
      <c r="J453">
        <v>23</v>
      </c>
    </row>
    <row r="454" spans="1:10" x14ac:dyDescent="0.25">
      <c r="A454" t="s">
        <v>285</v>
      </c>
      <c r="B454" t="s">
        <v>481</v>
      </c>
      <c r="C454" t="s">
        <v>6</v>
      </c>
      <c r="D454" t="s">
        <v>94</v>
      </c>
      <c r="J454">
        <v>24</v>
      </c>
    </row>
    <row r="455" spans="1:10" x14ac:dyDescent="0.25">
      <c r="A455" t="s">
        <v>285</v>
      </c>
      <c r="B455" t="s">
        <v>482</v>
      </c>
      <c r="C455" t="s">
        <v>6</v>
      </c>
      <c r="D455" t="s">
        <v>94</v>
      </c>
      <c r="J455">
        <v>25</v>
      </c>
    </row>
    <row r="456" spans="1:10" x14ac:dyDescent="0.25">
      <c r="A456" t="s">
        <v>285</v>
      </c>
      <c r="B456" t="s">
        <v>483</v>
      </c>
      <c r="C456" t="s">
        <v>6</v>
      </c>
      <c r="D456" t="s">
        <v>94</v>
      </c>
      <c r="J456">
        <v>26</v>
      </c>
    </row>
    <row r="457" spans="1:10" x14ac:dyDescent="0.25">
      <c r="A457" t="s">
        <v>285</v>
      </c>
      <c r="B457" t="s">
        <v>484</v>
      </c>
      <c r="C457" t="s">
        <v>6</v>
      </c>
      <c r="D457" t="s">
        <v>94</v>
      </c>
      <c r="J457">
        <v>27</v>
      </c>
    </row>
    <row r="458" spans="1:10" x14ac:dyDescent="0.25">
      <c r="A458" t="s">
        <v>285</v>
      </c>
      <c r="B458" t="s">
        <v>485</v>
      </c>
      <c r="C458" t="s">
        <v>6</v>
      </c>
      <c r="D458" t="s">
        <v>94</v>
      </c>
      <c r="J458">
        <v>28</v>
      </c>
    </row>
    <row r="459" spans="1:10" x14ac:dyDescent="0.25">
      <c r="A459" t="s">
        <v>285</v>
      </c>
      <c r="B459" t="s">
        <v>486</v>
      </c>
      <c r="C459" t="s">
        <v>6</v>
      </c>
      <c r="D459" t="s">
        <v>94</v>
      </c>
      <c r="J459">
        <v>29</v>
      </c>
    </row>
    <row r="460" spans="1:10" x14ac:dyDescent="0.25">
      <c r="A460" t="s">
        <v>285</v>
      </c>
      <c r="B460" t="s">
        <v>487</v>
      </c>
      <c r="C460" t="s">
        <v>6</v>
      </c>
      <c r="D460" t="s">
        <v>94</v>
      </c>
      <c r="J460">
        <v>30</v>
      </c>
    </row>
    <row r="461" spans="1:10" x14ac:dyDescent="0.25">
      <c r="A461" t="s">
        <v>285</v>
      </c>
      <c r="B461" t="s">
        <v>488</v>
      </c>
      <c r="C461" t="s">
        <v>6</v>
      </c>
      <c r="D461" t="s">
        <v>94</v>
      </c>
      <c r="J461">
        <v>31</v>
      </c>
    </row>
    <row r="462" spans="1:10" x14ac:dyDescent="0.25">
      <c r="A462" t="s">
        <v>285</v>
      </c>
      <c r="B462" t="s">
        <v>489</v>
      </c>
      <c r="C462" t="s">
        <v>6</v>
      </c>
      <c r="D462" t="s">
        <v>94</v>
      </c>
      <c r="J462">
        <v>32</v>
      </c>
    </row>
    <row r="463" spans="1:10" x14ac:dyDescent="0.25">
      <c r="A463" t="s">
        <v>285</v>
      </c>
      <c r="B463" t="s">
        <v>490</v>
      </c>
      <c r="C463" t="s">
        <v>6</v>
      </c>
      <c r="D463" t="s">
        <v>94</v>
      </c>
      <c r="J463">
        <v>33</v>
      </c>
    </row>
    <row r="464" spans="1:10" x14ac:dyDescent="0.25">
      <c r="A464" t="s">
        <v>285</v>
      </c>
      <c r="B464" t="s">
        <v>491</v>
      </c>
      <c r="C464" t="s">
        <v>6</v>
      </c>
      <c r="D464" t="s">
        <v>94</v>
      </c>
      <c r="J464">
        <v>34</v>
      </c>
    </row>
    <row r="465" spans="1:10" x14ac:dyDescent="0.25">
      <c r="A465" t="s">
        <v>285</v>
      </c>
      <c r="B465" t="s">
        <v>492</v>
      </c>
      <c r="C465" t="s">
        <v>6</v>
      </c>
      <c r="D465" t="s">
        <v>94</v>
      </c>
      <c r="J465">
        <v>35</v>
      </c>
    </row>
    <row r="466" spans="1:10" x14ac:dyDescent="0.25">
      <c r="A466" t="s">
        <v>285</v>
      </c>
      <c r="B466" t="s">
        <v>178</v>
      </c>
      <c r="C466" t="s">
        <v>6</v>
      </c>
      <c r="D466" t="s">
        <v>94</v>
      </c>
      <c r="J466">
        <v>36</v>
      </c>
    </row>
    <row r="467" spans="1:10" x14ac:dyDescent="0.25">
      <c r="A467" t="s">
        <v>285</v>
      </c>
      <c r="B467" t="s">
        <v>493</v>
      </c>
      <c r="C467" t="s">
        <v>6</v>
      </c>
      <c r="D467" t="s">
        <v>94</v>
      </c>
      <c r="J467">
        <v>39</v>
      </c>
    </row>
    <row r="468" spans="1:10" x14ac:dyDescent="0.25">
      <c r="A468" t="s">
        <v>285</v>
      </c>
      <c r="B468" t="s">
        <v>494</v>
      </c>
      <c r="C468" t="s">
        <v>6</v>
      </c>
      <c r="D468" t="s">
        <v>94</v>
      </c>
      <c r="J468">
        <v>40</v>
      </c>
    </row>
    <row r="469" spans="1:10" x14ac:dyDescent="0.25">
      <c r="A469" t="s">
        <v>285</v>
      </c>
      <c r="B469" t="s">
        <v>495</v>
      </c>
      <c r="C469" t="s">
        <v>6</v>
      </c>
      <c r="D469" t="s">
        <v>94</v>
      </c>
      <c r="J469">
        <v>41</v>
      </c>
    </row>
    <row r="470" spans="1:10" x14ac:dyDescent="0.25">
      <c r="A470" t="s">
        <v>286</v>
      </c>
      <c r="B470" t="s">
        <v>458</v>
      </c>
      <c r="C470" t="s">
        <v>6</v>
      </c>
      <c r="D470" t="s">
        <v>95</v>
      </c>
      <c r="E470">
        <v>48</v>
      </c>
      <c r="F470">
        <v>687</v>
      </c>
      <c r="G470">
        <v>18</v>
      </c>
      <c r="H470">
        <v>754</v>
      </c>
      <c r="J470">
        <v>1</v>
      </c>
    </row>
    <row r="471" spans="1:10" x14ac:dyDescent="0.25">
      <c r="A471" t="s">
        <v>286</v>
      </c>
      <c r="B471" t="s">
        <v>459</v>
      </c>
      <c r="C471" t="s">
        <v>6</v>
      </c>
      <c r="D471" t="s">
        <v>95</v>
      </c>
      <c r="E471">
        <v>17</v>
      </c>
      <c r="F471">
        <v>533</v>
      </c>
      <c r="G471">
        <v>22</v>
      </c>
      <c r="H471">
        <v>572</v>
      </c>
      <c r="J471">
        <v>2</v>
      </c>
    </row>
    <row r="472" spans="1:10" x14ac:dyDescent="0.25">
      <c r="A472" t="s">
        <v>286</v>
      </c>
      <c r="B472" t="s">
        <v>460</v>
      </c>
      <c r="C472" t="s">
        <v>6</v>
      </c>
      <c r="D472" t="s">
        <v>95</v>
      </c>
      <c r="E472">
        <v>7</v>
      </c>
      <c r="F472">
        <v>280</v>
      </c>
      <c r="H472">
        <v>7</v>
      </c>
      <c r="J472">
        <v>3</v>
      </c>
    </row>
    <row r="473" spans="1:10" x14ac:dyDescent="0.25">
      <c r="A473" t="s">
        <v>286</v>
      </c>
      <c r="B473" t="s">
        <v>461</v>
      </c>
      <c r="C473" t="s">
        <v>6</v>
      </c>
      <c r="D473" t="s">
        <v>95</v>
      </c>
      <c r="E473">
        <v>8</v>
      </c>
      <c r="F473">
        <v>247</v>
      </c>
      <c r="G473">
        <v>14</v>
      </c>
      <c r="H473">
        <v>269</v>
      </c>
      <c r="J473">
        <v>4</v>
      </c>
    </row>
    <row r="474" spans="1:10" x14ac:dyDescent="0.25">
      <c r="A474" t="s">
        <v>286</v>
      </c>
      <c r="B474" t="s">
        <v>462</v>
      </c>
      <c r="C474" t="s">
        <v>6</v>
      </c>
      <c r="D474" t="s">
        <v>95</v>
      </c>
      <c r="E474">
        <v>8</v>
      </c>
      <c r="F474">
        <v>282</v>
      </c>
      <c r="G474">
        <v>8</v>
      </c>
      <c r="H474">
        <v>298</v>
      </c>
      <c r="J474">
        <v>5</v>
      </c>
    </row>
    <row r="475" spans="1:10" x14ac:dyDescent="0.25">
      <c r="A475" t="s">
        <v>286</v>
      </c>
      <c r="B475" t="s">
        <v>463</v>
      </c>
      <c r="C475" t="s">
        <v>6</v>
      </c>
      <c r="D475" t="s">
        <v>95</v>
      </c>
      <c r="E475">
        <v>1</v>
      </c>
      <c r="F475">
        <v>31</v>
      </c>
      <c r="H475">
        <v>32</v>
      </c>
      <c r="J475">
        <v>6</v>
      </c>
    </row>
    <row r="476" spans="1:10" x14ac:dyDescent="0.25">
      <c r="A476" t="s">
        <v>286</v>
      </c>
      <c r="B476" t="s">
        <v>464</v>
      </c>
      <c r="C476" t="s">
        <v>6</v>
      </c>
      <c r="D476" t="s">
        <v>95</v>
      </c>
      <c r="E476">
        <v>1</v>
      </c>
      <c r="F476">
        <v>4</v>
      </c>
      <c r="G476">
        <v>1</v>
      </c>
      <c r="H476">
        <v>6</v>
      </c>
      <c r="J476">
        <v>7</v>
      </c>
    </row>
    <row r="477" spans="1:10" x14ac:dyDescent="0.25">
      <c r="A477" t="s">
        <v>286</v>
      </c>
      <c r="B477" t="s">
        <v>465</v>
      </c>
      <c r="C477" t="s">
        <v>6</v>
      </c>
      <c r="D477" t="s">
        <v>95</v>
      </c>
      <c r="F477">
        <v>15</v>
      </c>
      <c r="G477">
        <v>1</v>
      </c>
      <c r="H477">
        <v>16</v>
      </c>
      <c r="J477">
        <v>8</v>
      </c>
    </row>
    <row r="478" spans="1:10" x14ac:dyDescent="0.25">
      <c r="A478" t="s">
        <v>286</v>
      </c>
      <c r="B478" t="s">
        <v>466</v>
      </c>
      <c r="C478" t="s">
        <v>6</v>
      </c>
      <c r="D478" t="s">
        <v>95</v>
      </c>
      <c r="E478">
        <v>9</v>
      </c>
      <c r="F478">
        <v>113</v>
      </c>
      <c r="G478">
        <v>15</v>
      </c>
      <c r="H478">
        <v>137</v>
      </c>
      <c r="J478">
        <v>9</v>
      </c>
    </row>
    <row r="479" spans="1:10" x14ac:dyDescent="0.25">
      <c r="A479" t="s">
        <v>286</v>
      </c>
      <c r="B479" t="s">
        <v>467</v>
      </c>
      <c r="C479" t="s">
        <v>6</v>
      </c>
      <c r="D479" t="s">
        <v>95</v>
      </c>
      <c r="J479">
        <v>10</v>
      </c>
    </row>
    <row r="480" spans="1:10" x14ac:dyDescent="0.25">
      <c r="A480" t="s">
        <v>286</v>
      </c>
      <c r="B480" t="s">
        <v>468</v>
      </c>
      <c r="C480" t="s">
        <v>6</v>
      </c>
      <c r="D480" t="s">
        <v>95</v>
      </c>
      <c r="E480">
        <v>6</v>
      </c>
      <c r="F480">
        <v>365</v>
      </c>
      <c r="G480">
        <v>2</v>
      </c>
      <c r="H480">
        <v>373</v>
      </c>
      <c r="J480">
        <v>11</v>
      </c>
    </row>
    <row r="481" spans="1:10" x14ac:dyDescent="0.25">
      <c r="A481" t="s">
        <v>286</v>
      </c>
      <c r="B481" t="s">
        <v>469</v>
      </c>
      <c r="C481" t="s">
        <v>6</v>
      </c>
      <c r="D481" t="s">
        <v>95</v>
      </c>
      <c r="E481">
        <v>1</v>
      </c>
      <c r="F481">
        <v>10</v>
      </c>
      <c r="H481">
        <v>11</v>
      </c>
      <c r="J481">
        <v>12</v>
      </c>
    </row>
    <row r="482" spans="1:10" x14ac:dyDescent="0.25">
      <c r="A482" t="s">
        <v>286</v>
      </c>
      <c r="B482" t="s">
        <v>470</v>
      </c>
      <c r="C482" t="s">
        <v>6</v>
      </c>
      <c r="D482" t="s">
        <v>95</v>
      </c>
      <c r="E482">
        <v>1</v>
      </c>
      <c r="F482">
        <v>19</v>
      </c>
      <c r="G482">
        <v>2</v>
      </c>
      <c r="H482">
        <v>22</v>
      </c>
      <c r="J482">
        <v>13</v>
      </c>
    </row>
    <row r="483" spans="1:10" x14ac:dyDescent="0.25">
      <c r="A483" t="s">
        <v>286</v>
      </c>
      <c r="B483" t="s">
        <v>471</v>
      </c>
      <c r="C483" t="s">
        <v>6</v>
      </c>
      <c r="D483" t="s">
        <v>95</v>
      </c>
      <c r="E483">
        <v>4</v>
      </c>
      <c r="F483">
        <v>42</v>
      </c>
      <c r="H483">
        <v>46</v>
      </c>
      <c r="J483">
        <v>14</v>
      </c>
    </row>
    <row r="484" spans="1:10" x14ac:dyDescent="0.25">
      <c r="A484" t="s">
        <v>286</v>
      </c>
      <c r="B484" t="s">
        <v>472</v>
      </c>
      <c r="C484" t="s">
        <v>6</v>
      </c>
      <c r="D484" t="s">
        <v>95</v>
      </c>
      <c r="J484">
        <v>15</v>
      </c>
    </row>
    <row r="485" spans="1:10" x14ac:dyDescent="0.25">
      <c r="A485" t="s">
        <v>286</v>
      </c>
      <c r="B485" t="s">
        <v>473</v>
      </c>
      <c r="C485" t="s">
        <v>6</v>
      </c>
      <c r="D485" t="s">
        <v>95</v>
      </c>
      <c r="E485">
        <v>9</v>
      </c>
      <c r="F485">
        <v>513</v>
      </c>
      <c r="G485">
        <v>17</v>
      </c>
      <c r="H485">
        <v>539</v>
      </c>
      <c r="J485">
        <v>16</v>
      </c>
    </row>
    <row r="486" spans="1:10" x14ac:dyDescent="0.25">
      <c r="A486" t="s">
        <v>286</v>
      </c>
      <c r="B486" t="s">
        <v>474</v>
      </c>
      <c r="C486" t="s">
        <v>6</v>
      </c>
      <c r="D486" t="s">
        <v>95</v>
      </c>
      <c r="E486">
        <v>10</v>
      </c>
      <c r="F486">
        <v>118</v>
      </c>
      <c r="G486">
        <v>9</v>
      </c>
      <c r="H486">
        <v>137</v>
      </c>
      <c r="J486">
        <v>17</v>
      </c>
    </row>
    <row r="487" spans="1:10" x14ac:dyDescent="0.25">
      <c r="A487" t="s">
        <v>286</v>
      </c>
      <c r="B487" t="s">
        <v>475</v>
      </c>
      <c r="C487" t="s">
        <v>6</v>
      </c>
      <c r="D487" t="s">
        <v>95</v>
      </c>
      <c r="E487">
        <v>3</v>
      </c>
      <c r="F487">
        <v>53</v>
      </c>
      <c r="G487">
        <v>3</v>
      </c>
      <c r="H487">
        <v>59</v>
      </c>
      <c r="J487">
        <v>18</v>
      </c>
    </row>
    <row r="488" spans="1:10" x14ac:dyDescent="0.25">
      <c r="A488" t="s">
        <v>286</v>
      </c>
      <c r="B488" t="s">
        <v>476</v>
      </c>
      <c r="C488" t="s">
        <v>6</v>
      </c>
      <c r="D488" t="s">
        <v>95</v>
      </c>
      <c r="E488">
        <v>1</v>
      </c>
      <c r="F488">
        <v>22</v>
      </c>
      <c r="G488">
        <v>2</v>
      </c>
      <c r="H488">
        <v>25</v>
      </c>
      <c r="J488">
        <v>19</v>
      </c>
    </row>
    <row r="489" spans="1:10" x14ac:dyDescent="0.25">
      <c r="A489" t="s">
        <v>286</v>
      </c>
      <c r="B489" t="s">
        <v>477</v>
      </c>
      <c r="C489" t="s">
        <v>6</v>
      </c>
      <c r="D489" t="s">
        <v>95</v>
      </c>
      <c r="F489">
        <v>61</v>
      </c>
      <c r="G489">
        <v>4</v>
      </c>
      <c r="H489">
        <v>65</v>
      </c>
      <c r="J489">
        <v>20</v>
      </c>
    </row>
    <row r="490" spans="1:10" x14ac:dyDescent="0.25">
      <c r="A490" t="s">
        <v>286</v>
      </c>
      <c r="B490" t="s">
        <v>478</v>
      </c>
      <c r="C490" t="s">
        <v>6</v>
      </c>
      <c r="D490" t="s">
        <v>95</v>
      </c>
      <c r="E490">
        <v>1</v>
      </c>
      <c r="F490">
        <v>154</v>
      </c>
      <c r="G490">
        <v>2</v>
      </c>
      <c r="H490">
        <v>157</v>
      </c>
      <c r="J490">
        <v>21</v>
      </c>
    </row>
    <row r="491" spans="1:10" x14ac:dyDescent="0.25">
      <c r="A491" t="s">
        <v>286</v>
      </c>
      <c r="B491" t="s">
        <v>479</v>
      </c>
      <c r="C491" t="s">
        <v>6</v>
      </c>
      <c r="D491" t="s">
        <v>95</v>
      </c>
      <c r="E491">
        <v>2</v>
      </c>
      <c r="F491">
        <v>69</v>
      </c>
      <c r="G491">
        <v>1</v>
      </c>
      <c r="H491">
        <v>72</v>
      </c>
      <c r="J491">
        <v>22</v>
      </c>
    </row>
    <row r="492" spans="1:10" x14ac:dyDescent="0.25">
      <c r="A492" t="s">
        <v>286</v>
      </c>
      <c r="B492" t="s">
        <v>480</v>
      </c>
      <c r="C492" t="s">
        <v>6</v>
      </c>
      <c r="D492" t="s">
        <v>95</v>
      </c>
      <c r="F492">
        <v>1</v>
      </c>
      <c r="H492">
        <v>1</v>
      </c>
      <c r="J492">
        <v>23</v>
      </c>
    </row>
    <row r="493" spans="1:10" x14ac:dyDescent="0.25">
      <c r="A493" t="s">
        <v>286</v>
      </c>
      <c r="B493" t="s">
        <v>481</v>
      </c>
      <c r="C493" t="s">
        <v>6</v>
      </c>
      <c r="D493" t="s">
        <v>95</v>
      </c>
      <c r="E493">
        <v>7</v>
      </c>
      <c r="F493">
        <v>67</v>
      </c>
      <c r="G493">
        <v>13</v>
      </c>
      <c r="H493">
        <v>87</v>
      </c>
      <c r="J493">
        <v>24</v>
      </c>
    </row>
    <row r="494" spans="1:10" x14ac:dyDescent="0.25">
      <c r="A494" t="s">
        <v>286</v>
      </c>
      <c r="B494" t="s">
        <v>482</v>
      </c>
      <c r="C494" t="s">
        <v>6</v>
      </c>
      <c r="D494" t="s">
        <v>95</v>
      </c>
      <c r="E494">
        <v>2</v>
      </c>
      <c r="F494">
        <v>156</v>
      </c>
      <c r="G494">
        <v>2</v>
      </c>
      <c r="H494">
        <v>160</v>
      </c>
      <c r="J494">
        <v>25</v>
      </c>
    </row>
    <row r="495" spans="1:10" x14ac:dyDescent="0.25">
      <c r="A495" t="s">
        <v>286</v>
      </c>
      <c r="B495" t="s">
        <v>483</v>
      </c>
      <c r="C495" t="s">
        <v>6</v>
      </c>
      <c r="D495" t="s">
        <v>95</v>
      </c>
      <c r="E495">
        <v>6</v>
      </c>
      <c r="F495">
        <v>33</v>
      </c>
      <c r="G495">
        <v>6</v>
      </c>
      <c r="H495">
        <v>45</v>
      </c>
      <c r="J495">
        <v>26</v>
      </c>
    </row>
    <row r="496" spans="1:10" x14ac:dyDescent="0.25">
      <c r="A496" t="s">
        <v>286</v>
      </c>
      <c r="B496" t="s">
        <v>484</v>
      </c>
      <c r="C496" t="s">
        <v>6</v>
      </c>
      <c r="D496" t="s">
        <v>95</v>
      </c>
      <c r="E496">
        <v>2</v>
      </c>
      <c r="F496">
        <v>11</v>
      </c>
      <c r="G496">
        <v>2</v>
      </c>
      <c r="H496">
        <v>15</v>
      </c>
      <c r="J496">
        <v>27</v>
      </c>
    </row>
    <row r="497" spans="1:10" x14ac:dyDescent="0.25">
      <c r="A497" t="s">
        <v>286</v>
      </c>
      <c r="B497" t="s">
        <v>485</v>
      </c>
      <c r="C497" t="s">
        <v>6</v>
      </c>
      <c r="D497" t="s">
        <v>95</v>
      </c>
      <c r="J497">
        <v>28</v>
      </c>
    </row>
    <row r="498" spans="1:10" x14ac:dyDescent="0.25">
      <c r="A498" t="s">
        <v>286</v>
      </c>
      <c r="B498" t="s">
        <v>486</v>
      </c>
      <c r="C498" t="s">
        <v>6</v>
      </c>
      <c r="D498" t="s">
        <v>95</v>
      </c>
      <c r="F498">
        <v>11</v>
      </c>
      <c r="G498">
        <v>1</v>
      </c>
      <c r="H498">
        <v>12</v>
      </c>
      <c r="J498">
        <v>29</v>
      </c>
    </row>
    <row r="499" spans="1:10" x14ac:dyDescent="0.25">
      <c r="A499" t="s">
        <v>286</v>
      </c>
      <c r="B499" t="s">
        <v>487</v>
      </c>
      <c r="C499" t="s">
        <v>6</v>
      </c>
      <c r="D499" t="s">
        <v>95</v>
      </c>
      <c r="F499">
        <v>1</v>
      </c>
      <c r="H499">
        <v>1</v>
      </c>
      <c r="J499">
        <v>30</v>
      </c>
    </row>
    <row r="500" spans="1:10" x14ac:dyDescent="0.25">
      <c r="A500" t="s">
        <v>286</v>
      </c>
      <c r="B500" t="s">
        <v>488</v>
      </c>
      <c r="C500" t="s">
        <v>6</v>
      </c>
      <c r="D500" t="s">
        <v>95</v>
      </c>
      <c r="J500">
        <v>31</v>
      </c>
    </row>
    <row r="501" spans="1:10" x14ac:dyDescent="0.25">
      <c r="A501" t="s">
        <v>286</v>
      </c>
      <c r="B501" t="s">
        <v>489</v>
      </c>
      <c r="C501" t="s">
        <v>6</v>
      </c>
      <c r="D501" t="s">
        <v>95</v>
      </c>
      <c r="E501">
        <v>5</v>
      </c>
      <c r="F501">
        <v>67</v>
      </c>
      <c r="G501">
        <v>6</v>
      </c>
      <c r="H501">
        <v>78</v>
      </c>
      <c r="J501">
        <v>32</v>
      </c>
    </row>
    <row r="502" spans="1:10" x14ac:dyDescent="0.25">
      <c r="A502" t="s">
        <v>286</v>
      </c>
      <c r="B502" t="s">
        <v>490</v>
      </c>
      <c r="C502" t="s">
        <v>6</v>
      </c>
      <c r="D502" t="s">
        <v>95</v>
      </c>
      <c r="E502">
        <v>2</v>
      </c>
      <c r="F502">
        <v>13</v>
      </c>
      <c r="G502">
        <v>2</v>
      </c>
      <c r="H502">
        <v>17</v>
      </c>
      <c r="J502">
        <v>33</v>
      </c>
    </row>
    <row r="503" spans="1:10" x14ac:dyDescent="0.25">
      <c r="A503" t="s">
        <v>286</v>
      </c>
      <c r="B503" t="s">
        <v>491</v>
      </c>
      <c r="C503" t="s">
        <v>6</v>
      </c>
      <c r="D503" t="s">
        <v>95</v>
      </c>
      <c r="E503">
        <v>0.81799999999999995</v>
      </c>
      <c r="F503">
        <v>0.57899999999999996</v>
      </c>
      <c r="G503">
        <v>0.83299999999999996</v>
      </c>
      <c r="H503">
        <v>0.61299999999999999</v>
      </c>
      <c r="J503">
        <v>34</v>
      </c>
    </row>
    <row r="504" spans="1:10" x14ac:dyDescent="0.25">
      <c r="A504" t="s">
        <v>286</v>
      </c>
      <c r="B504" t="s">
        <v>492</v>
      </c>
      <c r="C504" t="s">
        <v>6</v>
      </c>
      <c r="D504" t="s">
        <v>95</v>
      </c>
      <c r="E504">
        <v>1</v>
      </c>
      <c r="F504">
        <v>0.67500000000000004</v>
      </c>
      <c r="G504">
        <v>0.78600000000000003</v>
      </c>
      <c r="H504">
        <v>0.70099999999999996</v>
      </c>
      <c r="J504">
        <v>35</v>
      </c>
    </row>
    <row r="505" spans="1:10" x14ac:dyDescent="0.25">
      <c r="A505" t="s">
        <v>286</v>
      </c>
      <c r="B505" t="s">
        <v>178</v>
      </c>
      <c r="C505" t="s">
        <v>6</v>
      </c>
      <c r="D505" t="s">
        <v>95</v>
      </c>
      <c r="E505">
        <v>8820</v>
      </c>
      <c r="F505">
        <v>9551</v>
      </c>
      <c r="G505">
        <v>7397</v>
      </c>
      <c r="H505">
        <v>9301</v>
      </c>
      <c r="J505">
        <v>36</v>
      </c>
    </row>
    <row r="506" spans="1:10" x14ac:dyDescent="0.25">
      <c r="A506" t="s">
        <v>286</v>
      </c>
      <c r="B506" t="s">
        <v>493</v>
      </c>
      <c r="C506" t="s">
        <v>6</v>
      </c>
      <c r="D506" t="s">
        <v>95</v>
      </c>
      <c r="G506">
        <v>10</v>
      </c>
      <c r="J506">
        <v>39</v>
      </c>
    </row>
    <row r="507" spans="1:10" x14ac:dyDescent="0.25">
      <c r="A507" t="s">
        <v>286</v>
      </c>
      <c r="B507" t="s">
        <v>494</v>
      </c>
      <c r="C507" t="s">
        <v>6</v>
      </c>
      <c r="D507" t="s">
        <v>95</v>
      </c>
      <c r="G507">
        <v>10</v>
      </c>
      <c r="H507">
        <v>1</v>
      </c>
      <c r="J507">
        <v>40</v>
      </c>
    </row>
    <row r="508" spans="1:10" x14ac:dyDescent="0.25">
      <c r="A508" t="s">
        <v>286</v>
      </c>
      <c r="B508" t="s">
        <v>495</v>
      </c>
      <c r="C508" t="s">
        <v>6</v>
      </c>
      <c r="D508" t="s">
        <v>95</v>
      </c>
      <c r="G508">
        <v>10</v>
      </c>
      <c r="H508">
        <v>1</v>
      </c>
      <c r="J508">
        <v>41</v>
      </c>
    </row>
    <row r="509" spans="1:10" x14ac:dyDescent="0.25">
      <c r="A509" t="s">
        <v>287</v>
      </c>
      <c r="B509" t="s">
        <v>458</v>
      </c>
      <c r="C509" t="s">
        <v>7</v>
      </c>
      <c r="D509" t="s">
        <v>110</v>
      </c>
      <c r="E509">
        <v>1</v>
      </c>
      <c r="F509">
        <v>197</v>
      </c>
      <c r="G509">
        <v>5</v>
      </c>
      <c r="H509">
        <v>203</v>
      </c>
      <c r="J509">
        <v>1</v>
      </c>
    </row>
    <row r="510" spans="1:10" x14ac:dyDescent="0.25">
      <c r="A510" t="s">
        <v>287</v>
      </c>
      <c r="B510" t="s">
        <v>459</v>
      </c>
      <c r="C510" t="s">
        <v>7</v>
      </c>
      <c r="D510" t="s">
        <v>110</v>
      </c>
      <c r="E510">
        <v>10</v>
      </c>
      <c r="F510">
        <v>171</v>
      </c>
      <c r="G510">
        <v>26</v>
      </c>
      <c r="H510">
        <v>207</v>
      </c>
      <c r="J510">
        <v>2</v>
      </c>
    </row>
    <row r="511" spans="1:10" x14ac:dyDescent="0.25">
      <c r="A511" t="s">
        <v>287</v>
      </c>
      <c r="B511" t="s">
        <v>460</v>
      </c>
      <c r="C511" t="s">
        <v>7</v>
      </c>
      <c r="D511" t="s">
        <v>110</v>
      </c>
      <c r="E511">
        <v>8</v>
      </c>
      <c r="F511">
        <v>43</v>
      </c>
      <c r="G511">
        <v>1</v>
      </c>
      <c r="H511">
        <v>23</v>
      </c>
      <c r="J511">
        <v>3</v>
      </c>
    </row>
    <row r="512" spans="1:10" x14ac:dyDescent="0.25">
      <c r="A512" t="s">
        <v>287</v>
      </c>
      <c r="B512" t="s">
        <v>461</v>
      </c>
      <c r="C512" t="s">
        <v>7</v>
      </c>
      <c r="D512" t="s">
        <v>110</v>
      </c>
      <c r="E512">
        <v>5</v>
      </c>
      <c r="F512">
        <v>74</v>
      </c>
      <c r="G512">
        <v>15</v>
      </c>
      <c r="H512">
        <v>94</v>
      </c>
      <c r="J512">
        <v>4</v>
      </c>
    </row>
    <row r="513" spans="1:10" x14ac:dyDescent="0.25">
      <c r="A513" t="s">
        <v>287</v>
      </c>
      <c r="B513" t="s">
        <v>462</v>
      </c>
      <c r="C513" t="s">
        <v>7</v>
      </c>
      <c r="D513" t="s">
        <v>110</v>
      </c>
      <c r="E513">
        <v>5</v>
      </c>
      <c r="F513">
        <v>95</v>
      </c>
      <c r="G513">
        <v>11</v>
      </c>
      <c r="H513">
        <v>111</v>
      </c>
      <c r="J513">
        <v>5</v>
      </c>
    </row>
    <row r="514" spans="1:10" x14ac:dyDescent="0.25">
      <c r="A514" t="s">
        <v>287</v>
      </c>
      <c r="B514" t="s">
        <v>463</v>
      </c>
      <c r="C514" t="s">
        <v>7</v>
      </c>
      <c r="D514" t="s">
        <v>110</v>
      </c>
      <c r="F514">
        <v>8</v>
      </c>
      <c r="H514">
        <v>8</v>
      </c>
      <c r="J514">
        <v>6</v>
      </c>
    </row>
    <row r="515" spans="1:10" x14ac:dyDescent="0.25">
      <c r="A515" t="s">
        <v>287</v>
      </c>
      <c r="B515" t="s">
        <v>464</v>
      </c>
      <c r="C515" t="s">
        <v>7</v>
      </c>
      <c r="D515" t="s">
        <v>110</v>
      </c>
      <c r="F515">
        <v>2</v>
      </c>
      <c r="H515">
        <v>2</v>
      </c>
      <c r="J515">
        <v>7</v>
      </c>
    </row>
    <row r="516" spans="1:10" x14ac:dyDescent="0.25">
      <c r="A516" t="s">
        <v>287</v>
      </c>
      <c r="B516" t="s">
        <v>465</v>
      </c>
      <c r="C516" t="s">
        <v>7</v>
      </c>
      <c r="D516" t="s">
        <v>110</v>
      </c>
      <c r="E516">
        <v>1</v>
      </c>
      <c r="F516">
        <v>5</v>
      </c>
      <c r="H516">
        <v>6</v>
      </c>
      <c r="J516">
        <v>8</v>
      </c>
    </row>
    <row r="517" spans="1:10" x14ac:dyDescent="0.25">
      <c r="A517" t="s">
        <v>287</v>
      </c>
      <c r="B517" t="s">
        <v>466</v>
      </c>
      <c r="C517" t="s">
        <v>7</v>
      </c>
      <c r="D517" t="s">
        <v>110</v>
      </c>
      <c r="F517">
        <v>77</v>
      </c>
      <c r="G517">
        <v>15</v>
      </c>
      <c r="H517">
        <v>92</v>
      </c>
      <c r="J517">
        <v>9</v>
      </c>
    </row>
    <row r="518" spans="1:10" x14ac:dyDescent="0.25">
      <c r="A518" t="s">
        <v>287</v>
      </c>
      <c r="B518" t="s">
        <v>467</v>
      </c>
      <c r="C518" t="s">
        <v>7</v>
      </c>
      <c r="D518" t="s">
        <v>110</v>
      </c>
      <c r="J518">
        <v>10</v>
      </c>
    </row>
    <row r="519" spans="1:10" x14ac:dyDescent="0.25">
      <c r="A519" t="s">
        <v>287</v>
      </c>
      <c r="B519" t="s">
        <v>468</v>
      </c>
      <c r="C519" t="s">
        <v>7</v>
      </c>
      <c r="D519" t="s">
        <v>110</v>
      </c>
      <c r="E519">
        <v>9</v>
      </c>
      <c r="F519">
        <v>80</v>
      </c>
      <c r="G519">
        <v>10</v>
      </c>
      <c r="H519">
        <v>99</v>
      </c>
      <c r="J519">
        <v>11</v>
      </c>
    </row>
    <row r="520" spans="1:10" x14ac:dyDescent="0.25">
      <c r="A520" t="s">
        <v>287</v>
      </c>
      <c r="B520" t="s">
        <v>469</v>
      </c>
      <c r="C520" t="s">
        <v>7</v>
      </c>
      <c r="D520" t="s">
        <v>110</v>
      </c>
      <c r="F520">
        <v>6</v>
      </c>
      <c r="G520">
        <v>1</v>
      </c>
      <c r="H520">
        <v>7</v>
      </c>
      <c r="J520">
        <v>12</v>
      </c>
    </row>
    <row r="521" spans="1:10" x14ac:dyDescent="0.25">
      <c r="A521" t="s">
        <v>287</v>
      </c>
      <c r="B521" t="s">
        <v>470</v>
      </c>
      <c r="C521" t="s">
        <v>7</v>
      </c>
      <c r="D521" t="s">
        <v>110</v>
      </c>
      <c r="F521">
        <v>9</v>
      </c>
      <c r="G521">
        <v>1</v>
      </c>
      <c r="H521">
        <v>10</v>
      </c>
      <c r="J521">
        <v>13</v>
      </c>
    </row>
    <row r="522" spans="1:10" x14ac:dyDescent="0.25">
      <c r="A522" t="s">
        <v>287</v>
      </c>
      <c r="B522" t="s">
        <v>471</v>
      </c>
      <c r="C522" t="s">
        <v>7</v>
      </c>
      <c r="D522" t="s">
        <v>110</v>
      </c>
      <c r="F522">
        <v>5</v>
      </c>
      <c r="G522">
        <v>2</v>
      </c>
      <c r="H522">
        <v>7</v>
      </c>
      <c r="J522">
        <v>14</v>
      </c>
    </row>
    <row r="523" spans="1:10" x14ac:dyDescent="0.25">
      <c r="A523" t="s">
        <v>287</v>
      </c>
      <c r="B523" t="s">
        <v>472</v>
      </c>
      <c r="C523" t="s">
        <v>7</v>
      </c>
      <c r="D523" t="s">
        <v>110</v>
      </c>
      <c r="J523">
        <v>15</v>
      </c>
    </row>
    <row r="524" spans="1:10" x14ac:dyDescent="0.25">
      <c r="A524" t="s">
        <v>287</v>
      </c>
      <c r="B524" t="s">
        <v>473</v>
      </c>
      <c r="C524" t="s">
        <v>7</v>
      </c>
      <c r="D524" t="s">
        <v>110</v>
      </c>
      <c r="E524">
        <v>10</v>
      </c>
      <c r="F524">
        <v>162</v>
      </c>
      <c r="G524">
        <v>22</v>
      </c>
      <c r="H524">
        <v>194</v>
      </c>
      <c r="J524">
        <v>16</v>
      </c>
    </row>
    <row r="525" spans="1:10" x14ac:dyDescent="0.25">
      <c r="A525" t="s">
        <v>287</v>
      </c>
      <c r="B525" t="s">
        <v>474</v>
      </c>
      <c r="C525" t="s">
        <v>7</v>
      </c>
      <c r="D525" t="s">
        <v>110</v>
      </c>
      <c r="E525">
        <v>3</v>
      </c>
      <c r="F525">
        <v>87</v>
      </c>
      <c r="G525">
        <v>11</v>
      </c>
      <c r="H525">
        <v>101</v>
      </c>
      <c r="J525">
        <v>17</v>
      </c>
    </row>
    <row r="526" spans="1:10" x14ac:dyDescent="0.25">
      <c r="A526" t="s">
        <v>287</v>
      </c>
      <c r="B526" t="s">
        <v>475</v>
      </c>
      <c r="C526" t="s">
        <v>7</v>
      </c>
      <c r="D526" t="s">
        <v>110</v>
      </c>
      <c r="F526">
        <v>6</v>
      </c>
      <c r="G526">
        <v>5</v>
      </c>
      <c r="H526">
        <v>11</v>
      </c>
      <c r="J526">
        <v>18</v>
      </c>
    </row>
    <row r="527" spans="1:10" x14ac:dyDescent="0.25">
      <c r="A527" t="s">
        <v>287</v>
      </c>
      <c r="B527" t="s">
        <v>476</v>
      </c>
      <c r="C527" t="s">
        <v>7</v>
      </c>
      <c r="D527" t="s">
        <v>110</v>
      </c>
      <c r="E527">
        <v>1</v>
      </c>
      <c r="F527">
        <v>13</v>
      </c>
      <c r="G527">
        <v>3</v>
      </c>
      <c r="H527">
        <v>17</v>
      </c>
      <c r="J527">
        <v>19</v>
      </c>
    </row>
    <row r="528" spans="1:10" x14ac:dyDescent="0.25">
      <c r="A528" t="s">
        <v>287</v>
      </c>
      <c r="B528" t="s">
        <v>477</v>
      </c>
      <c r="C528" t="s">
        <v>7</v>
      </c>
      <c r="D528" t="s">
        <v>110</v>
      </c>
      <c r="F528">
        <v>11</v>
      </c>
      <c r="G528">
        <v>4</v>
      </c>
      <c r="H528">
        <v>15</v>
      </c>
      <c r="J528">
        <v>20</v>
      </c>
    </row>
    <row r="529" spans="1:10" x14ac:dyDescent="0.25">
      <c r="A529" t="s">
        <v>287</v>
      </c>
      <c r="B529" t="s">
        <v>478</v>
      </c>
      <c r="C529" t="s">
        <v>7</v>
      </c>
      <c r="D529" t="s">
        <v>110</v>
      </c>
      <c r="E529">
        <v>2</v>
      </c>
      <c r="F529">
        <v>36</v>
      </c>
      <c r="G529">
        <v>3</v>
      </c>
      <c r="H529">
        <v>41</v>
      </c>
      <c r="J529">
        <v>21</v>
      </c>
    </row>
    <row r="530" spans="1:10" x14ac:dyDescent="0.25">
      <c r="A530" t="s">
        <v>287</v>
      </c>
      <c r="B530" t="s">
        <v>479</v>
      </c>
      <c r="C530" t="s">
        <v>7</v>
      </c>
      <c r="D530" t="s">
        <v>110</v>
      </c>
      <c r="E530">
        <v>2</v>
      </c>
      <c r="F530">
        <v>9</v>
      </c>
      <c r="H530">
        <v>11</v>
      </c>
      <c r="J530">
        <v>22</v>
      </c>
    </row>
    <row r="531" spans="1:10" x14ac:dyDescent="0.25">
      <c r="A531" t="s">
        <v>287</v>
      </c>
      <c r="B531" t="s">
        <v>480</v>
      </c>
      <c r="C531" t="s">
        <v>7</v>
      </c>
      <c r="D531" t="s">
        <v>110</v>
      </c>
      <c r="J531">
        <v>23</v>
      </c>
    </row>
    <row r="532" spans="1:10" x14ac:dyDescent="0.25">
      <c r="A532" t="s">
        <v>287</v>
      </c>
      <c r="B532" t="s">
        <v>481</v>
      </c>
      <c r="C532" t="s">
        <v>7</v>
      </c>
      <c r="D532" t="s">
        <v>110</v>
      </c>
      <c r="E532">
        <v>10</v>
      </c>
      <c r="F532">
        <v>169</v>
      </c>
      <c r="G532">
        <v>12</v>
      </c>
      <c r="H532">
        <v>191</v>
      </c>
      <c r="J532">
        <v>24</v>
      </c>
    </row>
    <row r="533" spans="1:10" x14ac:dyDescent="0.25">
      <c r="A533" t="s">
        <v>287</v>
      </c>
      <c r="B533" t="s">
        <v>482</v>
      </c>
      <c r="C533" t="s">
        <v>7</v>
      </c>
      <c r="D533" t="s">
        <v>110</v>
      </c>
      <c r="E533">
        <v>5</v>
      </c>
      <c r="F533">
        <v>44</v>
      </c>
      <c r="G533">
        <v>4</v>
      </c>
      <c r="H533">
        <v>53</v>
      </c>
      <c r="J533">
        <v>25</v>
      </c>
    </row>
    <row r="534" spans="1:10" x14ac:dyDescent="0.25">
      <c r="A534" t="s">
        <v>287</v>
      </c>
      <c r="B534" t="s">
        <v>483</v>
      </c>
      <c r="C534" t="s">
        <v>7</v>
      </c>
      <c r="D534" t="s">
        <v>110</v>
      </c>
      <c r="F534">
        <v>12</v>
      </c>
      <c r="G534">
        <v>4</v>
      </c>
      <c r="H534">
        <v>16</v>
      </c>
      <c r="J534">
        <v>26</v>
      </c>
    </row>
    <row r="535" spans="1:10" x14ac:dyDescent="0.25">
      <c r="A535" t="s">
        <v>287</v>
      </c>
      <c r="B535" t="s">
        <v>484</v>
      </c>
      <c r="C535" t="s">
        <v>7</v>
      </c>
      <c r="D535" t="s">
        <v>110</v>
      </c>
      <c r="F535">
        <v>2</v>
      </c>
      <c r="G535">
        <v>1</v>
      </c>
      <c r="H535">
        <v>3</v>
      </c>
      <c r="J535">
        <v>27</v>
      </c>
    </row>
    <row r="536" spans="1:10" x14ac:dyDescent="0.25">
      <c r="A536" t="s">
        <v>287</v>
      </c>
      <c r="B536" t="s">
        <v>485</v>
      </c>
      <c r="C536" t="s">
        <v>7</v>
      </c>
      <c r="D536" t="s">
        <v>110</v>
      </c>
      <c r="J536">
        <v>28</v>
      </c>
    </row>
    <row r="537" spans="1:10" x14ac:dyDescent="0.25">
      <c r="A537" t="s">
        <v>287</v>
      </c>
      <c r="B537" t="s">
        <v>486</v>
      </c>
      <c r="C537" t="s">
        <v>7</v>
      </c>
      <c r="D537" t="s">
        <v>110</v>
      </c>
      <c r="F537">
        <v>1</v>
      </c>
      <c r="G537">
        <v>4</v>
      </c>
      <c r="H537">
        <v>5</v>
      </c>
      <c r="J537">
        <v>29</v>
      </c>
    </row>
    <row r="538" spans="1:10" x14ac:dyDescent="0.25">
      <c r="A538" t="s">
        <v>287</v>
      </c>
      <c r="B538" t="s">
        <v>487</v>
      </c>
      <c r="C538" t="s">
        <v>7</v>
      </c>
      <c r="D538" t="s">
        <v>110</v>
      </c>
      <c r="J538">
        <v>30</v>
      </c>
    </row>
    <row r="539" spans="1:10" x14ac:dyDescent="0.25">
      <c r="A539" t="s">
        <v>287</v>
      </c>
      <c r="B539" t="s">
        <v>488</v>
      </c>
      <c r="C539" t="s">
        <v>7</v>
      </c>
      <c r="D539" t="s">
        <v>110</v>
      </c>
      <c r="J539">
        <v>31</v>
      </c>
    </row>
    <row r="540" spans="1:10" x14ac:dyDescent="0.25">
      <c r="A540" t="s">
        <v>287</v>
      </c>
      <c r="B540" t="s">
        <v>489</v>
      </c>
      <c r="C540" t="s">
        <v>7</v>
      </c>
      <c r="D540" t="s">
        <v>110</v>
      </c>
      <c r="F540">
        <v>5</v>
      </c>
      <c r="G540">
        <v>6</v>
      </c>
      <c r="H540">
        <v>11</v>
      </c>
      <c r="J540">
        <v>32</v>
      </c>
    </row>
    <row r="541" spans="1:10" x14ac:dyDescent="0.25">
      <c r="A541" t="s">
        <v>287</v>
      </c>
      <c r="B541" t="s">
        <v>490</v>
      </c>
      <c r="C541" t="s">
        <v>7</v>
      </c>
      <c r="D541" t="s">
        <v>110</v>
      </c>
      <c r="F541">
        <v>13</v>
      </c>
      <c r="G541">
        <v>8</v>
      </c>
      <c r="H541">
        <v>21</v>
      </c>
      <c r="J541">
        <v>33</v>
      </c>
    </row>
    <row r="542" spans="1:10" x14ac:dyDescent="0.25">
      <c r="A542" t="s">
        <v>287</v>
      </c>
      <c r="B542" t="s">
        <v>491</v>
      </c>
      <c r="C542" t="s">
        <v>7</v>
      </c>
      <c r="D542" t="s">
        <v>110</v>
      </c>
      <c r="E542">
        <v>0.58299999999999996</v>
      </c>
      <c r="F542">
        <v>0.70299999999999996</v>
      </c>
      <c r="G542">
        <v>0.66700000000000004</v>
      </c>
      <c r="H542">
        <v>0.69</v>
      </c>
      <c r="J542">
        <v>34</v>
      </c>
    </row>
    <row r="543" spans="1:10" x14ac:dyDescent="0.25">
      <c r="A543" t="s">
        <v>287</v>
      </c>
      <c r="B543" t="s">
        <v>492</v>
      </c>
      <c r="C543" t="s">
        <v>7</v>
      </c>
      <c r="D543" t="s">
        <v>110</v>
      </c>
      <c r="E543">
        <v>0.66700000000000004</v>
      </c>
      <c r="F543">
        <v>0.623</v>
      </c>
      <c r="G543">
        <v>0.8</v>
      </c>
      <c r="H543">
        <v>0.63100000000000001</v>
      </c>
      <c r="J543">
        <v>35</v>
      </c>
    </row>
    <row r="544" spans="1:10" x14ac:dyDescent="0.25">
      <c r="A544" t="s">
        <v>287</v>
      </c>
      <c r="B544" t="s">
        <v>178</v>
      </c>
      <c r="C544" t="s">
        <v>7</v>
      </c>
      <c r="D544" t="s">
        <v>110</v>
      </c>
      <c r="E544">
        <v>4739</v>
      </c>
      <c r="F544">
        <v>6704</v>
      </c>
      <c r="G544">
        <v>11741</v>
      </c>
      <c r="H544">
        <v>6959</v>
      </c>
      <c r="J544">
        <v>36</v>
      </c>
    </row>
    <row r="545" spans="1:10" x14ac:dyDescent="0.25">
      <c r="A545" t="s">
        <v>287</v>
      </c>
      <c r="B545" t="s">
        <v>493</v>
      </c>
      <c r="C545" t="s">
        <v>7</v>
      </c>
      <c r="D545" t="s">
        <v>110</v>
      </c>
      <c r="G545">
        <v>2</v>
      </c>
      <c r="J545">
        <v>39</v>
      </c>
    </row>
    <row r="546" spans="1:10" x14ac:dyDescent="0.25">
      <c r="A546" t="s">
        <v>287</v>
      </c>
      <c r="B546" t="s">
        <v>494</v>
      </c>
      <c r="C546" t="s">
        <v>7</v>
      </c>
      <c r="D546" t="s">
        <v>110</v>
      </c>
      <c r="G546">
        <v>2</v>
      </c>
      <c r="H546">
        <v>1</v>
      </c>
      <c r="J546">
        <v>40</v>
      </c>
    </row>
    <row r="547" spans="1:10" x14ac:dyDescent="0.25">
      <c r="A547" t="s">
        <v>287</v>
      </c>
      <c r="B547" t="s">
        <v>495</v>
      </c>
      <c r="C547" t="s">
        <v>7</v>
      </c>
      <c r="D547" t="s">
        <v>110</v>
      </c>
      <c r="G547">
        <v>2</v>
      </c>
      <c r="H547">
        <v>1</v>
      </c>
      <c r="J547">
        <v>41</v>
      </c>
    </row>
    <row r="548" spans="1:10" x14ac:dyDescent="0.25">
      <c r="A548" t="s">
        <v>288</v>
      </c>
      <c r="B548" t="s">
        <v>458</v>
      </c>
      <c r="C548" t="s">
        <v>7</v>
      </c>
      <c r="D548" t="s">
        <v>111</v>
      </c>
      <c r="F548">
        <v>1</v>
      </c>
      <c r="G548">
        <v>2</v>
      </c>
      <c r="H548">
        <v>3</v>
      </c>
      <c r="J548">
        <v>1</v>
      </c>
    </row>
    <row r="549" spans="1:10" x14ac:dyDescent="0.25">
      <c r="A549" t="s">
        <v>288</v>
      </c>
      <c r="B549" t="s">
        <v>459</v>
      </c>
      <c r="C549" t="s">
        <v>7</v>
      </c>
      <c r="D549" t="s">
        <v>111</v>
      </c>
      <c r="F549">
        <v>2</v>
      </c>
      <c r="G549">
        <v>3</v>
      </c>
      <c r="H549">
        <v>5</v>
      </c>
      <c r="J549">
        <v>2</v>
      </c>
    </row>
    <row r="550" spans="1:10" x14ac:dyDescent="0.25">
      <c r="A550" t="s">
        <v>288</v>
      </c>
      <c r="B550" t="s">
        <v>460</v>
      </c>
      <c r="C550" t="s">
        <v>7</v>
      </c>
      <c r="D550" t="s">
        <v>111</v>
      </c>
      <c r="F550">
        <v>1</v>
      </c>
      <c r="J550">
        <v>3</v>
      </c>
    </row>
    <row r="551" spans="1:10" x14ac:dyDescent="0.25">
      <c r="A551" t="s">
        <v>288</v>
      </c>
      <c r="B551" t="s">
        <v>461</v>
      </c>
      <c r="C551" t="s">
        <v>7</v>
      </c>
      <c r="D551" t="s">
        <v>111</v>
      </c>
      <c r="F551">
        <v>2</v>
      </c>
      <c r="G551">
        <v>3</v>
      </c>
      <c r="H551">
        <v>5</v>
      </c>
      <c r="J551">
        <v>4</v>
      </c>
    </row>
    <row r="552" spans="1:10" x14ac:dyDescent="0.25">
      <c r="A552" t="s">
        <v>288</v>
      </c>
      <c r="B552" t="s">
        <v>462</v>
      </c>
      <c r="C552" t="s">
        <v>7</v>
      </c>
      <c r="D552" t="s">
        <v>111</v>
      </c>
      <c r="J552">
        <v>5</v>
      </c>
    </row>
    <row r="553" spans="1:10" x14ac:dyDescent="0.25">
      <c r="A553" t="s">
        <v>288</v>
      </c>
      <c r="B553" t="s">
        <v>463</v>
      </c>
      <c r="C553" t="s">
        <v>7</v>
      </c>
      <c r="D553" t="s">
        <v>111</v>
      </c>
      <c r="J553">
        <v>6</v>
      </c>
    </row>
    <row r="554" spans="1:10" x14ac:dyDescent="0.25">
      <c r="A554" t="s">
        <v>288</v>
      </c>
      <c r="B554" t="s">
        <v>464</v>
      </c>
      <c r="C554" t="s">
        <v>7</v>
      </c>
      <c r="D554" t="s">
        <v>111</v>
      </c>
      <c r="J554">
        <v>7</v>
      </c>
    </row>
    <row r="555" spans="1:10" x14ac:dyDescent="0.25">
      <c r="A555" t="s">
        <v>288</v>
      </c>
      <c r="B555" t="s">
        <v>465</v>
      </c>
      <c r="C555" t="s">
        <v>7</v>
      </c>
      <c r="D555" t="s">
        <v>111</v>
      </c>
      <c r="J555">
        <v>8</v>
      </c>
    </row>
    <row r="556" spans="1:10" x14ac:dyDescent="0.25">
      <c r="A556" t="s">
        <v>288</v>
      </c>
      <c r="B556" t="s">
        <v>466</v>
      </c>
      <c r="C556" t="s">
        <v>7</v>
      </c>
      <c r="D556" t="s">
        <v>111</v>
      </c>
      <c r="G556">
        <v>2</v>
      </c>
      <c r="H556">
        <v>2</v>
      </c>
      <c r="J556">
        <v>9</v>
      </c>
    </row>
    <row r="557" spans="1:10" x14ac:dyDescent="0.25">
      <c r="A557" t="s">
        <v>288</v>
      </c>
      <c r="B557" t="s">
        <v>467</v>
      </c>
      <c r="C557" t="s">
        <v>7</v>
      </c>
      <c r="D557" t="s">
        <v>111</v>
      </c>
      <c r="J557">
        <v>10</v>
      </c>
    </row>
    <row r="558" spans="1:10" x14ac:dyDescent="0.25">
      <c r="A558" t="s">
        <v>288</v>
      </c>
      <c r="B558" t="s">
        <v>468</v>
      </c>
      <c r="C558" t="s">
        <v>7</v>
      </c>
      <c r="D558" t="s">
        <v>111</v>
      </c>
      <c r="F558">
        <v>2</v>
      </c>
      <c r="G558">
        <v>1</v>
      </c>
      <c r="H558">
        <v>3</v>
      </c>
      <c r="J558">
        <v>11</v>
      </c>
    </row>
    <row r="559" spans="1:10" x14ac:dyDescent="0.25">
      <c r="A559" t="s">
        <v>288</v>
      </c>
      <c r="B559" t="s">
        <v>469</v>
      </c>
      <c r="C559" t="s">
        <v>7</v>
      </c>
      <c r="D559" t="s">
        <v>111</v>
      </c>
      <c r="J559">
        <v>12</v>
      </c>
    </row>
    <row r="560" spans="1:10" x14ac:dyDescent="0.25">
      <c r="A560" t="s">
        <v>288</v>
      </c>
      <c r="B560" t="s">
        <v>470</v>
      </c>
      <c r="C560" t="s">
        <v>7</v>
      </c>
      <c r="D560" t="s">
        <v>111</v>
      </c>
      <c r="J560">
        <v>13</v>
      </c>
    </row>
    <row r="561" spans="1:10" x14ac:dyDescent="0.25">
      <c r="A561" t="s">
        <v>288</v>
      </c>
      <c r="B561" t="s">
        <v>471</v>
      </c>
      <c r="C561" t="s">
        <v>7</v>
      </c>
      <c r="D561" t="s">
        <v>111</v>
      </c>
      <c r="G561">
        <v>1</v>
      </c>
      <c r="H561">
        <v>1</v>
      </c>
      <c r="J561">
        <v>14</v>
      </c>
    </row>
    <row r="562" spans="1:10" x14ac:dyDescent="0.25">
      <c r="A562" t="s">
        <v>288</v>
      </c>
      <c r="B562" t="s">
        <v>472</v>
      </c>
      <c r="C562" t="s">
        <v>7</v>
      </c>
      <c r="D562" t="s">
        <v>111</v>
      </c>
      <c r="J562">
        <v>15</v>
      </c>
    </row>
    <row r="563" spans="1:10" x14ac:dyDescent="0.25">
      <c r="A563" t="s">
        <v>288</v>
      </c>
      <c r="B563" t="s">
        <v>473</v>
      </c>
      <c r="C563" t="s">
        <v>7</v>
      </c>
      <c r="D563" t="s">
        <v>111</v>
      </c>
      <c r="F563">
        <v>2</v>
      </c>
      <c r="G563">
        <v>2</v>
      </c>
      <c r="H563">
        <v>4</v>
      </c>
      <c r="J563">
        <v>16</v>
      </c>
    </row>
    <row r="564" spans="1:10" x14ac:dyDescent="0.25">
      <c r="A564" t="s">
        <v>288</v>
      </c>
      <c r="B564" t="s">
        <v>474</v>
      </c>
      <c r="C564" t="s">
        <v>7</v>
      </c>
      <c r="D564" t="s">
        <v>111</v>
      </c>
      <c r="F564">
        <v>2</v>
      </c>
      <c r="G564">
        <v>1</v>
      </c>
      <c r="H564">
        <v>3</v>
      </c>
      <c r="J564">
        <v>17</v>
      </c>
    </row>
    <row r="565" spans="1:10" x14ac:dyDescent="0.25">
      <c r="A565" t="s">
        <v>288</v>
      </c>
      <c r="B565" t="s">
        <v>475</v>
      </c>
      <c r="C565" t="s">
        <v>7</v>
      </c>
      <c r="D565" t="s">
        <v>111</v>
      </c>
      <c r="J565">
        <v>18</v>
      </c>
    </row>
    <row r="566" spans="1:10" x14ac:dyDescent="0.25">
      <c r="A566" t="s">
        <v>288</v>
      </c>
      <c r="B566" t="s">
        <v>476</v>
      </c>
      <c r="C566" t="s">
        <v>7</v>
      </c>
      <c r="D566" t="s">
        <v>111</v>
      </c>
      <c r="J566">
        <v>19</v>
      </c>
    </row>
    <row r="567" spans="1:10" x14ac:dyDescent="0.25">
      <c r="A567" t="s">
        <v>288</v>
      </c>
      <c r="B567" t="s">
        <v>477</v>
      </c>
      <c r="C567" t="s">
        <v>7</v>
      </c>
      <c r="D567" t="s">
        <v>111</v>
      </c>
      <c r="G567">
        <v>1</v>
      </c>
      <c r="H567">
        <v>1</v>
      </c>
      <c r="J567">
        <v>20</v>
      </c>
    </row>
    <row r="568" spans="1:10" x14ac:dyDescent="0.25">
      <c r="A568" t="s">
        <v>288</v>
      </c>
      <c r="B568" t="s">
        <v>478</v>
      </c>
      <c r="C568" t="s">
        <v>7</v>
      </c>
      <c r="D568" t="s">
        <v>111</v>
      </c>
      <c r="G568">
        <v>1</v>
      </c>
      <c r="H568">
        <v>1</v>
      </c>
      <c r="J568">
        <v>21</v>
      </c>
    </row>
    <row r="569" spans="1:10" x14ac:dyDescent="0.25">
      <c r="A569" t="s">
        <v>288</v>
      </c>
      <c r="B569" t="s">
        <v>479</v>
      </c>
      <c r="C569" t="s">
        <v>7</v>
      </c>
      <c r="D569" t="s">
        <v>111</v>
      </c>
      <c r="J569">
        <v>22</v>
      </c>
    </row>
    <row r="570" spans="1:10" x14ac:dyDescent="0.25">
      <c r="A570" t="s">
        <v>288</v>
      </c>
      <c r="B570" t="s">
        <v>480</v>
      </c>
      <c r="C570" t="s">
        <v>7</v>
      </c>
      <c r="D570" t="s">
        <v>111</v>
      </c>
      <c r="J570">
        <v>23</v>
      </c>
    </row>
    <row r="571" spans="1:10" x14ac:dyDescent="0.25">
      <c r="A571" t="s">
        <v>288</v>
      </c>
      <c r="B571" t="s">
        <v>481</v>
      </c>
      <c r="C571" t="s">
        <v>7</v>
      </c>
      <c r="D571" t="s">
        <v>111</v>
      </c>
      <c r="F571">
        <v>2</v>
      </c>
      <c r="H571">
        <v>2</v>
      </c>
      <c r="J571">
        <v>24</v>
      </c>
    </row>
    <row r="572" spans="1:10" x14ac:dyDescent="0.25">
      <c r="A572" t="s">
        <v>288</v>
      </c>
      <c r="B572" t="s">
        <v>482</v>
      </c>
      <c r="C572" t="s">
        <v>7</v>
      </c>
      <c r="D572" t="s">
        <v>111</v>
      </c>
      <c r="F572">
        <v>2</v>
      </c>
      <c r="G572">
        <v>2</v>
      </c>
      <c r="H572">
        <v>4</v>
      </c>
      <c r="J572">
        <v>25</v>
      </c>
    </row>
    <row r="573" spans="1:10" x14ac:dyDescent="0.25">
      <c r="A573" t="s">
        <v>288</v>
      </c>
      <c r="B573" t="s">
        <v>483</v>
      </c>
      <c r="C573" t="s">
        <v>7</v>
      </c>
      <c r="D573" t="s">
        <v>111</v>
      </c>
      <c r="J573">
        <v>26</v>
      </c>
    </row>
    <row r="574" spans="1:10" x14ac:dyDescent="0.25">
      <c r="A574" t="s">
        <v>288</v>
      </c>
      <c r="B574" t="s">
        <v>484</v>
      </c>
      <c r="C574" t="s">
        <v>7</v>
      </c>
      <c r="D574" t="s">
        <v>111</v>
      </c>
      <c r="J574">
        <v>27</v>
      </c>
    </row>
    <row r="575" spans="1:10" x14ac:dyDescent="0.25">
      <c r="A575" t="s">
        <v>288</v>
      </c>
      <c r="B575" t="s">
        <v>485</v>
      </c>
      <c r="C575" t="s">
        <v>7</v>
      </c>
      <c r="D575" t="s">
        <v>111</v>
      </c>
      <c r="J575">
        <v>28</v>
      </c>
    </row>
    <row r="576" spans="1:10" x14ac:dyDescent="0.25">
      <c r="A576" t="s">
        <v>288</v>
      </c>
      <c r="B576" t="s">
        <v>486</v>
      </c>
      <c r="C576" t="s">
        <v>7</v>
      </c>
      <c r="D576" t="s">
        <v>111</v>
      </c>
      <c r="J576">
        <v>29</v>
      </c>
    </row>
    <row r="577" spans="1:10" x14ac:dyDescent="0.25">
      <c r="A577" t="s">
        <v>288</v>
      </c>
      <c r="B577" t="s">
        <v>487</v>
      </c>
      <c r="C577" t="s">
        <v>7</v>
      </c>
      <c r="D577" t="s">
        <v>111</v>
      </c>
      <c r="J577">
        <v>30</v>
      </c>
    </row>
    <row r="578" spans="1:10" x14ac:dyDescent="0.25">
      <c r="A578" t="s">
        <v>288</v>
      </c>
      <c r="B578" t="s">
        <v>488</v>
      </c>
      <c r="C578" t="s">
        <v>7</v>
      </c>
      <c r="D578" t="s">
        <v>111</v>
      </c>
      <c r="J578">
        <v>31</v>
      </c>
    </row>
    <row r="579" spans="1:10" x14ac:dyDescent="0.25">
      <c r="A579" t="s">
        <v>288</v>
      </c>
      <c r="B579" t="s">
        <v>489</v>
      </c>
      <c r="C579" t="s">
        <v>7</v>
      </c>
      <c r="D579" t="s">
        <v>111</v>
      </c>
      <c r="J579">
        <v>32</v>
      </c>
    </row>
    <row r="580" spans="1:10" x14ac:dyDescent="0.25">
      <c r="A580" t="s">
        <v>288</v>
      </c>
      <c r="B580" t="s">
        <v>490</v>
      </c>
      <c r="C580" t="s">
        <v>7</v>
      </c>
      <c r="D580" t="s">
        <v>111</v>
      </c>
      <c r="F580">
        <v>1</v>
      </c>
      <c r="G580">
        <v>1</v>
      </c>
      <c r="H580">
        <v>2</v>
      </c>
      <c r="J580">
        <v>33</v>
      </c>
    </row>
    <row r="581" spans="1:10" x14ac:dyDescent="0.25">
      <c r="A581" t="s">
        <v>288</v>
      </c>
      <c r="B581" t="s">
        <v>491</v>
      </c>
      <c r="C581" t="s">
        <v>7</v>
      </c>
      <c r="D581" t="s">
        <v>111</v>
      </c>
      <c r="G581">
        <v>0.75</v>
      </c>
      <c r="H581">
        <v>0.5</v>
      </c>
      <c r="J581">
        <v>34</v>
      </c>
    </row>
    <row r="582" spans="1:10" x14ac:dyDescent="0.25">
      <c r="A582" t="s">
        <v>288</v>
      </c>
      <c r="B582" t="s">
        <v>492</v>
      </c>
      <c r="C582" t="s">
        <v>7</v>
      </c>
      <c r="D582" t="s">
        <v>111</v>
      </c>
      <c r="E582">
        <v>0.33300000000000002</v>
      </c>
      <c r="F582">
        <v>0.621</v>
      </c>
      <c r="G582">
        <v>0.5</v>
      </c>
      <c r="H582">
        <v>0.57999999999999996</v>
      </c>
      <c r="J582">
        <v>35</v>
      </c>
    </row>
    <row r="583" spans="1:10" x14ac:dyDescent="0.25">
      <c r="A583" t="s">
        <v>288</v>
      </c>
      <c r="B583" t="s">
        <v>178</v>
      </c>
      <c r="C583" t="s">
        <v>7</v>
      </c>
      <c r="D583" t="s">
        <v>111</v>
      </c>
      <c r="G583">
        <v>7605</v>
      </c>
      <c r="H583">
        <v>7605</v>
      </c>
      <c r="J583">
        <v>36</v>
      </c>
    </row>
    <row r="584" spans="1:10" x14ac:dyDescent="0.25">
      <c r="A584" t="s">
        <v>288</v>
      </c>
      <c r="B584" t="s">
        <v>493</v>
      </c>
      <c r="C584" t="s">
        <v>7</v>
      </c>
      <c r="D584" t="s">
        <v>111</v>
      </c>
      <c r="J584">
        <v>39</v>
      </c>
    </row>
    <row r="585" spans="1:10" x14ac:dyDescent="0.25">
      <c r="A585" t="s">
        <v>288</v>
      </c>
      <c r="B585" t="s">
        <v>494</v>
      </c>
      <c r="C585" t="s">
        <v>7</v>
      </c>
      <c r="D585" t="s">
        <v>111</v>
      </c>
      <c r="J585">
        <v>40</v>
      </c>
    </row>
    <row r="586" spans="1:10" x14ac:dyDescent="0.25">
      <c r="A586" t="s">
        <v>288</v>
      </c>
      <c r="B586" t="s">
        <v>495</v>
      </c>
      <c r="C586" t="s">
        <v>7</v>
      </c>
      <c r="D586" t="s">
        <v>111</v>
      </c>
      <c r="J586">
        <v>41</v>
      </c>
    </row>
    <row r="587" spans="1:10" x14ac:dyDescent="0.25">
      <c r="A587" t="s">
        <v>289</v>
      </c>
      <c r="B587" t="s">
        <v>458</v>
      </c>
      <c r="C587" t="s">
        <v>8</v>
      </c>
      <c r="D587" t="s">
        <v>112</v>
      </c>
      <c r="E587">
        <v>3</v>
      </c>
      <c r="F587">
        <v>265</v>
      </c>
      <c r="G587">
        <v>40</v>
      </c>
      <c r="H587">
        <v>308</v>
      </c>
      <c r="J587">
        <v>1</v>
      </c>
    </row>
    <row r="588" spans="1:10" x14ac:dyDescent="0.25">
      <c r="A588" t="s">
        <v>289</v>
      </c>
      <c r="B588" t="s">
        <v>459</v>
      </c>
      <c r="C588" t="s">
        <v>8</v>
      </c>
      <c r="D588" t="s">
        <v>112</v>
      </c>
      <c r="E588">
        <v>6</v>
      </c>
      <c r="F588">
        <v>257</v>
      </c>
      <c r="G588">
        <v>135</v>
      </c>
      <c r="H588">
        <v>398</v>
      </c>
      <c r="J588">
        <v>2</v>
      </c>
    </row>
    <row r="589" spans="1:10" x14ac:dyDescent="0.25">
      <c r="A589" t="s">
        <v>289</v>
      </c>
      <c r="B589" t="s">
        <v>460</v>
      </c>
      <c r="C589" t="s">
        <v>8</v>
      </c>
      <c r="D589" t="s">
        <v>112</v>
      </c>
      <c r="E589">
        <v>4</v>
      </c>
      <c r="F589">
        <v>118</v>
      </c>
      <c r="G589">
        <v>6</v>
      </c>
      <c r="H589">
        <v>1</v>
      </c>
      <c r="J589">
        <v>3</v>
      </c>
    </row>
    <row r="590" spans="1:10" x14ac:dyDescent="0.25">
      <c r="A590" t="s">
        <v>289</v>
      </c>
      <c r="B590" t="s">
        <v>461</v>
      </c>
      <c r="C590" t="s">
        <v>8</v>
      </c>
      <c r="D590" t="s">
        <v>112</v>
      </c>
      <c r="E590">
        <v>3</v>
      </c>
      <c r="F590">
        <v>130</v>
      </c>
      <c r="G590">
        <v>48</v>
      </c>
      <c r="H590">
        <v>181</v>
      </c>
      <c r="J590">
        <v>4</v>
      </c>
    </row>
    <row r="591" spans="1:10" x14ac:dyDescent="0.25">
      <c r="A591" t="s">
        <v>289</v>
      </c>
      <c r="B591" t="s">
        <v>462</v>
      </c>
      <c r="C591" t="s">
        <v>8</v>
      </c>
      <c r="D591" t="s">
        <v>112</v>
      </c>
      <c r="E591">
        <v>3</v>
      </c>
      <c r="F591">
        <v>125</v>
      </c>
      <c r="G591">
        <v>87</v>
      </c>
      <c r="H591">
        <v>215</v>
      </c>
      <c r="J591">
        <v>5</v>
      </c>
    </row>
    <row r="592" spans="1:10" x14ac:dyDescent="0.25">
      <c r="A592" t="s">
        <v>289</v>
      </c>
      <c r="B592" t="s">
        <v>463</v>
      </c>
      <c r="C592" t="s">
        <v>8</v>
      </c>
      <c r="D592" t="s">
        <v>112</v>
      </c>
      <c r="F592">
        <v>39</v>
      </c>
      <c r="G592">
        <v>29</v>
      </c>
      <c r="H592">
        <v>68</v>
      </c>
      <c r="J592">
        <v>6</v>
      </c>
    </row>
    <row r="593" spans="1:10" x14ac:dyDescent="0.25">
      <c r="A593" t="s">
        <v>289</v>
      </c>
      <c r="B593" t="s">
        <v>464</v>
      </c>
      <c r="C593" t="s">
        <v>8</v>
      </c>
      <c r="D593" t="s">
        <v>112</v>
      </c>
      <c r="F593">
        <v>1</v>
      </c>
      <c r="G593">
        <v>3</v>
      </c>
      <c r="H593">
        <v>4</v>
      </c>
      <c r="J593">
        <v>7</v>
      </c>
    </row>
    <row r="594" spans="1:10" x14ac:dyDescent="0.25">
      <c r="A594" t="s">
        <v>289</v>
      </c>
      <c r="B594" t="s">
        <v>465</v>
      </c>
      <c r="C594" t="s">
        <v>8</v>
      </c>
      <c r="D594" t="s">
        <v>112</v>
      </c>
      <c r="F594">
        <v>2</v>
      </c>
      <c r="G594">
        <v>6</v>
      </c>
      <c r="H594">
        <v>8</v>
      </c>
      <c r="J594">
        <v>8</v>
      </c>
    </row>
    <row r="595" spans="1:10" x14ac:dyDescent="0.25">
      <c r="A595" t="s">
        <v>289</v>
      </c>
      <c r="B595" t="s">
        <v>466</v>
      </c>
      <c r="C595" t="s">
        <v>8</v>
      </c>
      <c r="D595" t="s">
        <v>112</v>
      </c>
      <c r="E595">
        <v>1</v>
      </c>
      <c r="F595">
        <v>50</v>
      </c>
      <c r="G595">
        <v>36</v>
      </c>
      <c r="H595">
        <v>87</v>
      </c>
      <c r="J595">
        <v>9</v>
      </c>
    </row>
    <row r="596" spans="1:10" x14ac:dyDescent="0.25">
      <c r="A596" t="s">
        <v>289</v>
      </c>
      <c r="B596" t="s">
        <v>467</v>
      </c>
      <c r="C596" t="s">
        <v>8</v>
      </c>
      <c r="D596" t="s">
        <v>112</v>
      </c>
      <c r="G596">
        <v>1</v>
      </c>
      <c r="H596">
        <v>1</v>
      </c>
      <c r="J596">
        <v>10</v>
      </c>
    </row>
    <row r="597" spans="1:10" x14ac:dyDescent="0.25">
      <c r="A597" t="s">
        <v>289</v>
      </c>
      <c r="B597" t="s">
        <v>468</v>
      </c>
      <c r="C597" t="s">
        <v>8</v>
      </c>
      <c r="D597" t="s">
        <v>112</v>
      </c>
      <c r="E597">
        <v>4</v>
      </c>
      <c r="F597">
        <v>168</v>
      </c>
      <c r="G597">
        <v>73</v>
      </c>
      <c r="H597">
        <v>245</v>
      </c>
      <c r="J597">
        <v>11</v>
      </c>
    </row>
    <row r="598" spans="1:10" x14ac:dyDescent="0.25">
      <c r="A598" t="s">
        <v>289</v>
      </c>
      <c r="B598" t="s">
        <v>469</v>
      </c>
      <c r="C598" t="s">
        <v>8</v>
      </c>
      <c r="D598" t="s">
        <v>112</v>
      </c>
      <c r="F598">
        <v>6</v>
      </c>
      <c r="G598">
        <v>8</v>
      </c>
      <c r="H598">
        <v>14</v>
      </c>
      <c r="J598">
        <v>12</v>
      </c>
    </row>
    <row r="599" spans="1:10" x14ac:dyDescent="0.25">
      <c r="A599" t="s">
        <v>289</v>
      </c>
      <c r="B599" t="s">
        <v>470</v>
      </c>
      <c r="C599" t="s">
        <v>8</v>
      </c>
      <c r="D599" t="s">
        <v>112</v>
      </c>
      <c r="F599">
        <v>28</v>
      </c>
      <c r="G599">
        <v>1</v>
      </c>
      <c r="H599">
        <v>29</v>
      </c>
      <c r="J599">
        <v>13</v>
      </c>
    </row>
    <row r="600" spans="1:10" x14ac:dyDescent="0.25">
      <c r="A600" t="s">
        <v>289</v>
      </c>
      <c r="B600" t="s">
        <v>471</v>
      </c>
      <c r="C600" t="s">
        <v>8</v>
      </c>
      <c r="D600" t="s">
        <v>112</v>
      </c>
      <c r="F600">
        <v>12</v>
      </c>
      <c r="G600">
        <v>1</v>
      </c>
      <c r="H600">
        <v>13</v>
      </c>
      <c r="J600">
        <v>14</v>
      </c>
    </row>
    <row r="601" spans="1:10" x14ac:dyDescent="0.25">
      <c r="A601" t="s">
        <v>289</v>
      </c>
      <c r="B601" t="s">
        <v>472</v>
      </c>
      <c r="C601" t="s">
        <v>8</v>
      </c>
      <c r="D601" t="s">
        <v>112</v>
      </c>
      <c r="J601">
        <v>15</v>
      </c>
    </row>
    <row r="602" spans="1:10" x14ac:dyDescent="0.25">
      <c r="A602" t="s">
        <v>289</v>
      </c>
      <c r="B602" t="s">
        <v>473</v>
      </c>
      <c r="C602" t="s">
        <v>8</v>
      </c>
      <c r="D602" t="s">
        <v>112</v>
      </c>
      <c r="E602">
        <v>5</v>
      </c>
      <c r="F602">
        <v>230</v>
      </c>
      <c r="G602">
        <v>95</v>
      </c>
      <c r="H602">
        <v>330</v>
      </c>
      <c r="J602">
        <v>16</v>
      </c>
    </row>
    <row r="603" spans="1:10" x14ac:dyDescent="0.25">
      <c r="A603" t="s">
        <v>289</v>
      </c>
      <c r="B603" t="s">
        <v>474</v>
      </c>
      <c r="C603" t="s">
        <v>8</v>
      </c>
      <c r="D603" t="s">
        <v>112</v>
      </c>
      <c r="E603">
        <v>5</v>
      </c>
      <c r="F603">
        <v>175</v>
      </c>
      <c r="G603">
        <v>112</v>
      </c>
      <c r="H603">
        <v>292</v>
      </c>
      <c r="J603">
        <v>17</v>
      </c>
    </row>
    <row r="604" spans="1:10" x14ac:dyDescent="0.25">
      <c r="A604" t="s">
        <v>289</v>
      </c>
      <c r="B604" t="s">
        <v>475</v>
      </c>
      <c r="C604" t="s">
        <v>8</v>
      </c>
      <c r="D604" t="s">
        <v>112</v>
      </c>
      <c r="F604">
        <v>9</v>
      </c>
      <c r="G604">
        <v>1</v>
      </c>
      <c r="H604">
        <v>10</v>
      </c>
      <c r="J604">
        <v>18</v>
      </c>
    </row>
    <row r="605" spans="1:10" x14ac:dyDescent="0.25">
      <c r="A605" t="s">
        <v>289</v>
      </c>
      <c r="B605" t="s">
        <v>476</v>
      </c>
      <c r="C605" t="s">
        <v>8</v>
      </c>
      <c r="D605" t="s">
        <v>112</v>
      </c>
      <c r="F605">
        <v>9</v>
      </c>
      <c r="G605">
        <v>4</v>
      </c>
      <c r="H605">
        <v>13</v>
      </c>
      <c r="J605">
        <v>19</v>
      </c>
    </row>
    <row r="606" spans="1:10" x14ac:dyDescent="0.25">
      <c r="A606" t="s">
        <v>289</v>
      </c>
      <c r="B606" t="s">
        <v>477</v>
      </c>
      <c r="C606" t="s">
        <v>8</v>
      </c>
      <c r="D606" t="s">
        <v>112</v>
      </c>
      <c r="E606">
        <v>1</v>
      </c>
      <c r="F606">
        <v>18</v>
      </c>
      <c r="G606">
        <v>8</v>
      </c>
      <c r="H606">
        <v>27</v>
      </c>
      <c r="J606">
        <v>20</v>
      </c>
    </row>
    <row r="607" spans="1:10" x14ac:dyDescent="0.25">
      <c r="A607" t="s">
        <v>289</v>
      </c>
      <c r="B607" t="s">
        <v>478</v>
      </c>
      <c r="C607" t="s">
        <v>8</v>
      </c>
      <c r="D607" t="s">
        <v>112</v>
      </c>
      <c r="F607">
        <v>24</v>
      </c>
      <c r="G607">
        <v>4</v>
      </c>
      <c r="H607">
        <v>28</v>
      </c>
      <c r="J607">
        <v>21</v>
      </c>
    </row>
    <row r="608" spans="1:10" x14ac:dyDescent="0.25">
      <c r="A608" t="s">
        <v>289</v>
      </c>
      <c r="B608" t="s">
        <v>479</v>
      </c>
      <c r="C608" t="s">
        <v>8</v>
      </c>
      <c r="D608" t="s">
        <v>112</v>
      </c>
      <c r="F608">
        <v>6</v>
      </c>
      <c r="G608">
        <v>4</v>
      </c>
      <c r="H608">
        <v>10</v>
      </c>
      <c r="J608">
        <v>22</v>
      </c>
    </row>
    <row r="609" spans="1:10" x14ac:dyDescent="0.25">
      <c r="A609" t="s">
        <v>289</v>
      </c>
      <c r="B609" t="s">
        <v>480</v>
      </c>
      <c r="C609" t="s">
        <v>8</v>
      </c>
      <c r="D609" t="s">
        <v>112</v>
      </c>
      <c r="F609">
        <v>4</v>
      </c>
      <c r="G609">
        <v>2</v>
      </c>
      <c r="H609">
        <v>6</v>
      </c>
      <c r="J609">
        <v>23</v>
      </c>
    </row>
    <row r="610" spans="1:10" x14ac:dyDescent="0.25">
      <c r="A610" t="s">
        <v>289</v>
      </c>
      <c r="B610" t="s">
        <v>481</v>
      </c>
      <c r="C610" t="s">
        <v>8</v>
      </c>
      <c r="D610" t="s">
        <v>112</v>
      </c>
      <c r="E610">
        <v>2</v>
      </c>
      <c r="F610">
        <v>193</v>
      </c>
      <c r="G610">
        <v>130</v>
      </c>
      <c r="H610">
        <v>325</v>
      </c>
      <c r="J610">
        <v>24</v>
      </c>
    </row>
    <row r="611" spans="1:10" x14ac:dyDescent="0.25">
      <c r="A611" t="s">
        <v>289</v>
      </c>
      <c r="B611" t="s">
        <v>482</v>
      </c>
      <c r="C611" t="s">
        <v>8</v>
      </c>
      <c r="D611" t="s">
        <v>112</v>
      </c>
      <c r="E611">
        <v>1</v>
      </c>
      <c r="F611">
        <v>75</v>
      </c>
      <c r="G611">
        <v>11</v>
      </c>
      <c r="H611">
        <v>87</v>
      </c>
      <c r="J611">
        <v>25</v>
      </c>
    </row>
    <row r="612" spans="1:10" x14ac:dyDescent="0.25">
      <c r="A612" t="s">
        <v>289</v>
      </c>
      <c r="B612" t="s">
        <v>483</v>
      </c>
      <c r="C612" t="s">
        <v>8</v>
      </c>
      <c r="D612" t="s">
        <v>112</v>
      </c>
      <c r="E612">
        <v>1</v>
      </c>
      <c r="F612">
        <v>12</v>
      </c>
      <c r="G612">
        <v>5</v>
      </c>
      <c r="H612">
        <v>18</v>
      </c>
      <c r="J612">
        <v>26</v>
      </c>
    </row>
    <row r="613" spans="1:10" x14ac:dyDescent="0.25">
      <c r="A613" t="s">
        <v>289</v>
      </c>
      <c r="B613" t="s">
        <v>484</v>
      </c>
      <c r="C613" t="s">
        <v>8</v>
      </c>
      <c r="D613" t="s">
        <v>112</v>
      </c>
      <c r="F613">
        <v>5</v>
      </c>
      <c r="H613">
        <v>5</v>
      </c>
      <c r="J613">
        <v>27</v>
      </c>
    </row>
    <row r="614" spans="1:10" x14ac:dyDescent="0.25">
      <c r="A614" t="s">
        <v>289</v>
      </c>
      <c r="B614" t="s">
        <v>485</v>
      </c>
      <c r="C614" t="s">
        <v>8</v>
      </c>
      <c r="D614" t="s">
        <v>112</v>
      </c>
      <c r="J614">
        <v>28</v>
      </c>
    </row>
    <row r="615" spans="1:10" x14ac:dyDescent="0.25">
      <c r="A615" t="s">
        <v>289</v>
      </c>
      <c r="B615" t="s">
        <v>486</v>
      </c>
      <c r="C615" t="s">
        <v>8</v>
      </c>
      <c r="D615" t="s">
        <v>112</v>
      </c>
      <c r="F615">
        <v>7</v>
      </c>
      <c r="G615">
        <v>2</v>
      </c>
      <c r="H615">
        <v>9</v>
      </c>
      <c r="J615">
        <v>29</v>
      </c>
    </row>
    <row r="616" spans="1:10" x14ac:dyDescent="0.25">
      <c r="A616" t="s">
        <v>289</v>
      </c>
      <c r="B616" t="s">
        <v>487</v>
      </c>
      <c r="C616" t="s">
        <v>8</v>
      </c>
      <c r="D616" t="s">
        <v>112</v>
      </c>
      <c r="J616">
        <v>30</v>
      </c>
    </row>
    <row r="617" spans="1:10" x14ac:dyDescent="0.25">
      <c r="A617" t="s">
        <v>289</v>
      </c>
      <c r="B617" t="s">
        <v>488</v>
      </c>
      <c r="C617" t="s">
        <v>8</v>
      </c>
      <c r="D617" t="s">
        <v>112</v>
      </c>
      <c r="J617">
        <v>31</v>
      </c>
    </row>
    <row r="618" spans="1:10" x14ac:dyDescent="0.25">
      <c r="A618" t="s">
        <v>289</v>
      </c>
      <c r="B618" t="s">
        <v>489</v>
      </c>
      <c r="C618" t="s">
        <v>8</v>
      </c>
      <c r="D618" t="s">
        <v>112</v>
      </c>
      <c r="F618">
        <v>13</v>
      </c>
      <c r="G618">
        <v>10</v>
      </c>
      <c r="H618">
        <v>23</v>
      </c>
      <c r="J618">
        <v>32</v>
      </c>
    </row>
    <row r="619" spans="1:10" x14ac:dyDescent="0.25">
      <c r="A619" t="s">
        <v>289</v>
      </c>
      <c r="B619" t="s">
        <v>490</v>
      </c>
      <c r="C619" t="s">
        <v>8</v>
      </c>
      <c r="D619" t="s">
        <v>112</v>
      </c>
      <c r="E619">
        <v>1</v>
      </c>
      <c r="F619">
        <v>23</v>
      </c>
      <c r="G619">
        <v>12</v>
      </c>
      <c r="H619">
        <v>36</v>
      </c>
      <c r="J619">
        <v>33</v>
      </c>
    </row>
    <row r="620" spans="1:10" x14ac:dyDescent="0.25">
      <c r="A620" t="s">
        <v>289</v>
      </c>
      <c r="B620" t="s">
        <v>491</v>
      </c>
      <c r="C620" t="s">
        <v>8</v>
      </c>
      <c r="D620" t="s">
        <v>112</v>
      </c>
      <c r="E620">
        <v>0.84599999999999997</v>
      </c>
      <c r="F620">
        <v>0.60899999999999999</v>
      </c>
      <c r="G620">
        <v>0.85</v>
      </c>
      <c r="H620">
        <v>0.65700000000000003</v>
      </c>
      <c r="J620">
        <v>34</v>
      </c>
    </row>
    <row r="621" spans="1:10" x14ac:dyDescent="0.25">
      <c r="A621" t="s">
        <v>289</v>
      </c>
      <c r="B621" t="s">
        <v>492</v>
      </c>
      <c r="C621" t="s">
        <v>8</v>
      </c>
      <c r="D621" t="s">
        <v>112</v>
      </c>
      <c r="E621">
        <v>0.8</v>
      </c>
      <c r="F621">
        <v>0.61</v>
      </c>
      <c r="G621">
        <v>0.871</v>
      </c>
      <c r="H621">
        <v>0.65900000000000003</v>
      </c>
      <c r="J621">
        <v>35</v>
      </c>
    </row>
    <row r="622" spans="1:10" x14ac:dyDescent="0.25">
      <c r="A622" t="s">
        <v>289</v>
      </c>
      <c r="B622" t="s">
        <v>178</v>
      </c>
      <c r="C622" t="s">
        <v>8</v>
      </c>
      <c r="D622" t="s">
        <v>112</v>
      </c>
      <c r="E622">
        <v>4441</v>
      </c>
      <c r="F622">
        <v>8152</v>
      </c>
      <c r="G622">
        <v>9510</v>
      </c>
      <c r="H622">
        <v>7919</v>
      </c>
      <c r="J622">
        <v>36</v>
      </c>
    </row>
    <row r="623" spans="1:10" x14ac:dyDescent="0.25">
      <c r="A623" t="s">
        <v>289</v>
      </c>
      <c r="B623" t="s">
        <v>493</v>
      </c>
      <c r="C623" t="s">
        <v>8</v>
      </c>
      <c r="D623" t="s">
        <v>112</v>
      </c>
      <c r="G623">
        <v>5</v>
      </c>
      <c r="J623">
        <v>39</v>
      </c>
    </row>
    <row r="624" spans="1:10" x14ac:dyDescent="0.25">
      <c r="A624" t="s">
        <v>289</v>
      </c>
      <c r="B624" t="s">
        <v>494</v>
      </c>
      <c r="C624" t="s">
        <v>8</v>
      </c>
      <c r="D624" t="s">
        <v>112</v>
      </c>
      <c r="G624">
        <v>5</v>
      </c>
      <c r="H624">
        <v>1</v>
      </c>
      <c r="J624">
        <v>40</v>
      </c>
    </row>
    <row r="625" spans="1:10" x14ac:dyDescent="0.25">
      <c r="A625" t="s">
        <v>289</v>
      </c>
      <c r="B625" t="s">
        <v>495</v>
      </c>
      <c r="C625" t="s">
        <v>8</v>
      </c>
      <c r="D625" t="s">
        <v>112</v>
      </c>
      <c r="G625">
        <v>5</v>
      </c>
      <c r="H625">
        <v>1</v>
      </c>
      <c r="J625">
        <v>41</v>
      </c>
    </row>
    <row r="626" spans="1:10" x14ac:dyDescent="0.25">
      <c r="A626" t="s">
        <v>290</v>
      </c>
      <c r="B626" t="s">
        <v>458</v>
      </c>
      <c r="C626" t="s">
        <v>9</v>
      </c>
      <c r="D626" t="s">
        <v>113</v>
      </c>
      <c r="F626">
        <v>380</v>
      </c>
      <c r="G626">
        <v>1</v>
      </c>
      <c r="H626">
        <v>381</v>
      </c>
      <c r="J626">
        <v>1</v>
      </c>
    </row>
    <row r="627" spans="1:10" x14ac:dyDescent="0.25">
      <c r="A627" t="s">
        <v>290</v>
      </c>
      <c r="B627" t="s">
        <v>459</v>
      </c>
      <c r="C627" t="s">
        <v>9</v>
      </c>
      <c r="D627" t="s">
        <v>113</v>
      </c>
      <c r="E627">
        <v>1</v>
      </c>
      <c r="F627">
        <v>324</v>
      </c>
      <c r="G627">
        <v>5</v>
      </c>
      <c r="H627">
        <v>330</v>
      </c>
      <c r="J627">
        <v>2</v>
      </c>
    </row>
    <row r="628" spans="1:10" x14ac:dyDescent="0.25">
      <c r="A628" t="s">
        <v>290</v>
      </c>
      <c r="B628" t="s">
        <v>460</v>
      </c>
      <c r="C628" t="s">
        <v>9</v>
      </c>
      <c r="D628" t="s">
        <v>113</v>
      </c>
      <c r="F628">
        <v>180</v>
      </c>
      <c r="H628">
        <v>4</v>
      </c>
      <c r="J628">
        <v>3</v>
      </c>
    </row>
    <row r="629" spans="1:10" x14ac:dyDescent="0.25">
      <c r="A629" t="s">
        <v>290</v>
      </c>
      <c r="B629" t="s">
        <v>461</v>
      </c>
      <c r="C629" t="s">
        <v>9</v>
      </c>
      <c r="D629" t="s">
        <v>113</v>
      </c>
      <c r="F629">
        <v>167</v>
      </c>
      <c r="G629">
        <v>4</v>
      </c>
      <c r="H629">
        <v>171</v>
      </c>
      <c r="J629">
        <v>4</v>
      </c>
    </row>
    <row r="630" spans="1:10" x14ac:dyDescent="0.25">
      <c r="A630" t="s">
        <v>290</v>
      </c>
      <c r="B630" t="s">
        <v>462</v>
      </c>
      <c r="C630" t="s">
        <v>9</v>
      </c>
      <c r="D630" t="s">
        <v>113</v>
      </c>
      <c r="E630">
        <v>1</v>
      </c>
      <c r="F630">
        <v>155</v>
      </c>
      <c r="G630">
        <v>1</v>
      </c>
      <c r="H630">
        <v>157</v>
      </c>
      <c r="J630">
        <v>5</v>
      </c>
    </row>
    <row r="631" spans="1:10" x14ac:dyDescent="0.25">
      <c r="A631" t="s">
        <v>290</v>
      </c>
      <c r="B631" t="s">
        <v>463</v>
      </c>
      <c r="C631" t="s">
        <v>9</v>
      </c>
      <c r="D631" t="s">
        <v>113</v>
      </c>
      <c r="F631">
        <v>64</v>
      </c>
      <c r="G631">
        <v>1</v>
      </c>
      <c r="H631">
        <v>65</v>
      </c>
      <c r="J631">
        <v>6</v>
      </c>
    </row>
    <row r="632" spans="1:10" x14ac:dyDescent="0.25">
      <c r="A632" t="s">
        <v>290</v>
      </c>
      <c r="B632" t="s">
        <v>464</v>
      </c>
      <c r="C632" t="s">
        <v>9</v>
      </c>
      <c r="D632" t="s">
        <v>113</v>
      </c>
      <c r="F632">
        <v>5</v>
      </c>
      <c r="H632">
        <v>5</v>
      </c>
      <c r="J632">
        <v>7</v>
      </c>
    </row>
    <row r="633" spans="1:10" x14ac:dyDescent="0.25">
      <c r="A633" t="s">
        <v>290</v>
      </c>
      <c r="B633" t="s">
        <v>465</v>
      </c>
      <c r="C633" t="s">
        <v>9</v>
      </c>
      <c r="D633" t="s">
        <v>113</v>
      </c>
      <c r="F633">
        <v>6</v>
      </c>
      <c r="H633">
        <v>6</v>
      </c>
      <c r="J633">
        <v>8</v>
      </c>
    </row>
    <row r="634" spans="1:10" x14ac:dyDescent="0.25">
      <c r="A634" t="s">
        <v>290</v>
      </c>
      <c r="B634" t="s">
        <v>466</v>
      </c>
      <c r="C634" t="s">
        <v>9</v>
      </c>
      <c r="D634" t="s">
        <v>113</v>
      </c>
      <c r="E634">
        <v>1</v>
      </c>
      <c r="F634">
        <v>40</v>
      </c>
      <c r="H634">
        <v>41</v>
      </c>
      <c r="J634">
        <v>9</v>
      </c>
    </row>
    <row r="635" spans="1:10" x14ac:dyDescent="0.25">
      <c r="A635" t="s">
        <v>290</v>
      </c>
      <c r="B635" t="s">
        <v>467</v>
      </c>
      <c r="C635" t="s">
        <v>9</v>
      </c>
      <c r="D635" t="s">
        <v>113</v>
      </c>
      <c r="F635">
        <v>4</v>
      </c>
      <c r="H635">
        <v>4</v>
      </c>
      <c r="J635">
        <v>10</v>
      </c>
    </row>
    <row r="636" spans="1:10" x14ac:dyDescent="0.25">
      <c r="A636" t="s">
        <v>290</v>
      </c>
      <c r="B636" t="s">
        <v>468</v>
      </c>
      <c r="C636" t="s">
        <v>9</v>
      </c>
      <c r="D636" t="s">
        <v>113</v>
      </c>
      <c r="F636">
        <v>233</v>
      </c>
      <c r="G636">
        <v>5</v>
      </c>
      <c r="H636">
        <v>238</v>
      </c>
      <c r="J636">
        <v>11</v>
      </c>
    </row>
    <row r="637" spans="1:10" x14ac:dyDescent="0.25">
      <c r="A637" t="s">
        <v>290</v>
      </c>
      <c r="B637" t="s">
        <v>469</v>
      </c>
      <c r="C637" t="s">
        <v>9</v>
      </c>
      <c r="D637" t="s">
        <v>113</v>
      </c>
      <c r="F637">
        <v>9</v>
      </c>
      <c r="H637">
        <v>9</v>
      </c>
      <c r="J637">
        <v>12</v>
      </c>
    </row>
    <row r="638" spans="1:10" x14ac:dyDescent="0.25">
      <c r="A638" t="s">
        <v>290</v>
      </c>
      <c r="B638" t="s">
        <v>470</v>
      </c>
      <c r="C638" t="s">
        <v>9</v>
      </c>
      <c r="D638" t="s">
        <v>113</v>
      </c>
      <c r="F638">
        <v>4</v>
      </c>
      <c r="G638">
        <v>1</v>
      </c>
      <c r="H638">
        <v>5</v>
      </c>
      <c r="J638">
        <v>13</v>
      </c>
    </row>
    <row r="639" spans="1:10" x14ac:dyDescent="0.25">
      <c r="A639" t="s">
        <v>290</v>
      </c>
      <c r="B639" t="s">
        <v>471</v>
      </c>
      <c r="C639" t="s">
        <v>9</v>
      </c>
      <c r="D639" t="s">
        <v>113</v>
      </c>
      <c r="F639">
        <v>42</v>
      </c>
      <c r="H639">
        <v>42</v>
      </c>
      <c r="J639">
        <v>14</v>
      </c>
    </row>
    <row r="640" spans="1:10" x14ac:dyDescent="0.25">
      <c r="A640" t="s">
        <v>290</v>
      </c>
      <c r="B640" t="s">
        <v>472</v>
      </c>
      <c r="C640" t="s">
        <v>9</v>
      </c>
      <c r="D640" t="s">
        <v>113</v>
      </c>
      <c r="J640">
        <v>15</v>
      </c>
    </row>
    <row r="641" spans="1:10" x14ac:dyDescent="0.25">
      <c r="A641" t="s">
        <v>290</v>
      </c>
      <c r="B641" t="s">
        <v>473</v>
      </c>
      <c r="C641" t="s">
        <v>9</v>
      </c>
      <c r="D641" t="s">
        <v>113</v>
      </c>
      <c r="F641">
        <v>306</v>
      </c>
      <c r="G641">
        <v>5</v>
      </c>
      <c r="H641">
        <v>311</v>
      </c>
      <c r="J641">
        <v>16</v>
      </c>
    </row>
    <row r="642" spans="1:10" x14ac:dyDescent="0.25">
      <c r="A642" t="s">
        <v>290</v>
      </c>
      <c r="B642" t="s">
        <v>474</v>
      </c>
      <c r="C642" t="s">
        <v>9</v>
      </c>
      <c r="D642" t="s">
        <v>113</v>
      </c>
      <c r="E642">
        <v>1</v>
      </c>
      <c r="F642">
        <v>108</v>
      </c>
      <c r="G642">
        <v>4</v>
      </c>
      <c r="H642">
        <v>113</v>
      </c>
      <c r="J642">
        <v>17</v>
      </c>
    </row>
    <row r="643" spans="1:10" x14ac:dyDescent="0.25">
      <c r="A643" t="s">
        <v>290</v>
      </c>
      <c r="B643" t="s">
        <v>475</v>
      </c>
      <c r="C643" t="s">
        <v>9</v>
      </c>
      <c r="D643" t="s">
        <v>113</v>
      </c>
      <c r="F643">
        <v>41</v>
      </c>
      <c r="H643">
        <v>41</v>
      </c>
      <c r="J643">
        <v>18</v>
      </c>
    </row>
    <row r="644" spans="1:10" x14ac:dyDescent="0.25">
      <c r="A644" t="s">
        <v>290</v>
      </c>
      <c r="B644" t="s">
        <v>476</v>
      </c>
      <c r="C644" t="s">
        <v>9</v>
      </c>
      <c r="D644" t="s">
        <v>113</v>
      </c>
      <c r="F644">
        <v>30</v>
      </c>
      <c r="H644">
        <v>30</v>
      </c>
      <c r="J644">
        <v>19</v>
      </c>
    </row>
    <row r="645" spans="1:10" x14ac:dyDescent="0.25">
      <c r="A645" t="s">
        <v>290</v>
      </c>
      <c r="B645" t="s">
        <v>477</v>
      </c>
      <c r="C645" t="s">
        <v>9</v>
      </c>
      <c r="D645" t="s">
        <v>113</v>
      </c>
      <c r="F645">
        <v>31</v>
      </c>
      <c r="G645">
        <v>1</v>
      </c>
      <c r="H645">
        <v>32</v>
      </c>
      <c r="J645">
        <v>20</v>
      </c>
    </row>
    <row r="646" spans="1:10" x14ac:dyDescent="0.25">
      <c r="A646" t="s">
        <v>290</v>
      </c>
      <c r="B646" t="s">
        <v>478</v>
      </c>
      <c r="C646" t="s">
        <v>9</v>
      </c>
      <c r="D646" t="s">
        <v>113</v>
      </c>
      <c r="F646">
        <v>62</v>
      </c>
      <c r="H646">
        <v>62</v>
      </c>
      <c r="J646">
        <v>21</v>
      </c>
    </row>
    <row r="647" spans="1:10" x14ac:dyDescent="0.25">
      <c r="A647" t="s">
        <v>290</v>
      </c>
      <c r="B647" t="s">
        <v>479</v>
      </c>
      <c r="C647" t="s">
        <v>9</v>
      </c>
      <c r="D647" t="s">
        <v>113</v>
      </c>
      <c r="F647">
        <v>14</v>
      </c>
      <c r="H647">
        <v>14</v>
      </c>
      <c r="J647">
        <v>22</v>
      </c>
    </row>
    <row r="648" spans="1:10" x14ac:dyDescent="0.25">
      <c r="A648" t="s">
        <v>290</v>
      </c>
      <c r="B648" t="s">
        <v>480</v>
      </c>
      <c r="C648" t="s">
        <v>9</v>
      </c>
      <c r="D648" t="s">
        <v>113</v>
      </c>
      <c r="F648">
        <v>6</v>
      </c>
      <c r="H648">
        <v>6</v>
      </c>
      <c r="J648">
        <v>23</v>
      </c>
    </row>
    <row r="649" spans="1:10" x14ac:dyDescent="0.25">
      <c r="A649" t="s">
        <v>290</v>
      </c>
      <c r="B649" t="s">
        <v>481</v>
      </c>
      <c r="C649" t="s">
        <v>9</v>
      </c>
      <c r="D649" t="s">
        <v>113</v>
      </c>
      <c r="E649">
        <v>1</v>
      </c>
      <c r="F649">
        <v>48</v>
      </c>
      <c r="H649">
        <v>49</v>
      </c>
      <c r="J649">
        <v>24</v>
      </c>
    </row>
    <row r="650" spans="1:10" x14ac:dyDescent="0.25">
      <c r="A650" t="s">
        <v>290</v>
      </c>
      <c r="B650" t="s">
        <v>482</v>
      </c>
      <c r="C650" t="s">
        <v>9</v>
      </c>
      <c r="D650" t="s">
        <v>113</v>
      </c>
      <c r="E650">
        <v>1</v>
      </c>
      <c r="F650">
        <v>131</v>
      </c>
      <c r="G650">
        <v>2</v>
      </c>
      <c r="H650">
        <v>134</v>
      </c>
      <c r="J650">
        <v>25</v>
      </c>
    </row>
    <row r="651" spans="1:10" x14ac:dyDescent="0.25">
      <c r="A651" t="s">
        <v>290</v>
      </c>
      <c r="B651" t="s">
        <v>483</v>
      </c>
      <c r="C651" t="s">
        <v>9</v>
      </c>
      <c r="D651" t="s">
        <v>113</v>
      </c>
      <c r="F651">
        <v>24</v>
      </c>
      <c r="H651">
        <v>24</v>
      </c>
      <c r="J651">
        <v>26</v>
      </c>
    </row>
    <row r="652" spans="1:10" x14ac:dyDescent="0.25">
      <c r="A652" t="s">
        <v>290</v>
      </c>
      <c r="B652" t="s">
        <v>484</v>
      </c>
      <c r="C652" t="s">
        <v>9</v>
      </c>
      <c r="D652" t="s">
        <v>113</v>
      </c>
      <c r="F652">
        <v>5</v>
      </c>
      <c r="H652">
        <v>5</v>
      </c>
      <c r="J652">
        <v>27</v>
      </c>
    </row>
    <row r="653" spans="1:10" x14ac:dyDescent="0.25">
      <c r="A653" t="s">
        <v>290</v>
      </c>
      <c r="B653" t="s">
        <v>485</v>
      </c>
      <c r="C653" t="s">
        <v>9</v>
      </c>
      <c r="D653" t="s">
        <v>113</v>
      </c>
      <c r="J653">
        <v>28</v>
      </c>
    </row>
    <row r="654" spans="1:10" x14ac:dyDescent="0.25">
      <c r="A654" t="s">
        <v>290</v>
      </c>
      <c r="B654" t="s">
        <v>486</v>
      </c>
      <c r="C654" t="s">
        <v>9</v>
      </c>
      <c r="D654" t="s">
        <v>113</v>
      </c>
      <c r="F654">
        <v>34</v>
      </c>
      <c r="H654">
        <v>34</v>
      </c>
      <c r="J654">
        <v>29</v>
      </c>
    </row>
    <row r="655" spans="1:10" x14ac:dyDescent="0.25">
      <c r="A655" t="s">
        <v>290</v>
      </c>
      <c r="B655" t="s">
        <v>487</v>
      </c>
      <c r="C655" t="s">
        <v>9</v>
      </c>
      <c r="D655" t="s">
        <v>113</v>
      </c>
      <c r="J655">
        <v>30</v>
      </c>
    </row>
    <row r="656" spans="1:10" x14ac:dyDescent="0.25">
      <c r="A656" t="s">
        <v>290</v>
      </c>
      <c r="B656" t="s">
        <v>488</v>
      </c>
      <c r="C656" t="s">
        <v>9</v>
      </c>
      <c r="D656" t="s">
        <v>113</v>
      </c>
      <c r="J656">
        <v>31</v>
      </c>
    </row>
    <row r="657" spans="1:10" x14ac:dyDescent="0.25">
      <c r="A657" t="s">
        <v>290</v>
      </c>
      <c r="B657" t="s">
        <v>489</v>
      </c>
      <c r="C657" t="s">
        <v>9</v>
      </c>
      <c r="D657" t="s">
        <v>113</v>
      </c>
      <c r="E657">
        <v>1</v>
      </c>
      <c r="F657">
        <v>49</v>
      </c>
      <c r="H657">
        <v>50</v>
      </c>
      <c r="J657">
        <v>32</v>
      </c>
    </row>
    <row r="658" spans="1:10" x14ac:dyDescent="0.25">
      <c r="A658" t="s">
        <v>290</v>
      </c>
      <c r="B658" t="s">
        <v>490</v>
      </c>
      <c r="C658" t="s">
        <v>9</v>
      </c>
      <c r="D658" t="s">
        <v>113</v>
      </c>
      <c r="F658">
        <v>2</v>
      </c>
      <c r="H658">
        <v>2</v>
      </c>
      <c r="J658">
        <v>33</v>
      </c>
    </row>
    <row r="659" spans="1:10" x14ac:dyDescent="0.25">
      <c r="A659" t="s">
        <v>290</v>
      </c>
      <c r="B659" t="s">
        <v>491</v>
      </c>
      <c r="C659" t="s">
        <v>9</v>
      </c>
      <c r="D659" t="s">
        <v>113</v>
      </c>
      <c r="E659">
        <v>1</v>
      </c>
      <c r="F659">
        <v>0.69699999999999995</v>
      </c>
      <c r="G659">
        <v>1</v>
      </c>
      <c r="H659">
        <v>0.70899999999999996</v>
      </c>
      <c r="J659">
        <v>34</v>
      </c>
    </row>
    <row r="660" spans="1:10" x14ac:dyDescent="0.25">
      <c r="A660" t="s">
        <v>290</v>
      </c>
      <c r="B660" t="s">
        <v>492</v>
      </c>
      <c r="C660" t="s">
        <v>9</v>
      </c>
      <c r="D660" t="s">
        <v>113</v>
      </c>
      <c r="F660">
        <v>0.61699999999999999</v>
      </c>
      <c r="G660">
        <v>1</v>
      </c>
      <c r="H660">
        <v>0.62</v>
      </c>
      <c r="J660">
        <v>35</v>
      </c>
    </row>
    <row r="661" spans="1:10" x14ac:dyDescent="0.25">
      <c r="A661" t="s">
        <v>290</v>
      </c>
      <c r="B661" t="s">
        <v>178</v>
      </c>
      <c r="C661" t="s">
        <v>9</v>
      </c>
      <c r="D661" t="s">
        <v>113</v>
      </c>
      <c r="E661">
        <v>140</v>
      </c>
      <c r="F661">
        <v>8540</v>
      </c>
      <c r="G661">
        <v>8327</v>
      </c>
      <c r="H661">
        <v>8422</v>
      </c>
      <c r="J661">
        <v>36</v>
      </c>
    </row>
    <row r="662" spans="1:10" x14ac:dyDescent="0.25">
      <c r="A662" t="s">
        <v>290</v>
      </c>
      <c r="B662" t="s">
        <v>493</v>
      </c>
      <c r="C662" t="s">
        <v>9</v>
      </c>
      <c r="D662" t="s">
        <v>113</v>
      </c>
      <c r="G662">
        <v>4</v>
      </c>
      <c r="J662">
        <v>39</v>
      </c>
    </row>
    <row r="663" spans="1:10" x14ac:dyDescent="0.25">
      <c r="A663" t="s">
        <v>290</v>
      </c>
      <c r="B663" t="s">
        <v>494</v>
      </c>
      <c r="C663" t="s">
        <v>9</v>
      </c>
      <c r="D663" t="s">
        <v>113</v>
      </c>
      <c r="G663">
        <v>4</v>
      </c>
      <c r="H663">
        <v>1</v>
      </c>
      <c r="J663">
        <v>40</v>
      </c>
    </row>
    <row r="664" spans="1:10" x14ac:dyDescent="0.25">
      <c r="A664" t="s">
        <v>290</v>
      </c>
      <c r="B664" t="s">
        <v>495</v>
      </c>
      <c r="C664" t="s">
        <v>9</v>
      </c>
      <c r="D664" t="s">
        <v>113</v>
      </c>
      <c r="G664">
        <v>4</v>
      </c>
      <c r="H664">
        <v>1</v>
      </c>
      <c r="J664">
        <v>41</v>
      </c>
    </row>
    <row r="665" spans="1:10" x14ac:dyDescent="0.25">
      <c r="A665" t="s">
        <v>291</v>
      </c>
      <c r="B665" t="s">
        <v>458</v>
      </c>
      <c r="C665" t="s">
        <v>10</v>
      </c>
      <c r="D665" t="s">
        <v>114</v>
      </c>
      <c r="E665">
        <v>23</v>
      </c>
      <c r="F665">
        <v>406</v>
      </c>
      <c r="G665">
        <v>3</v>
      </c>
      <c r="H665">
        <v>432</v>
      </c>
      <c r="J665">
        <v>1</v>
      </c>
    </row>
    <row r="666" spans="1:10" x14ac:dyDescent="0.25">
      <c r="A666" t="s">
        <v>291</v>
      </c>
      <c r="B666" t="s">
        <v>459</v>
      </c>
      <c r="C666" t="s">
        <v>10</v>
      </c>
      <c r="D666" t="s">
        <v>114</v>
      </c>
      <c r="E666">
        <v>20</v>
      </c>
      <c r="F666">
        <v>319</v>
      </c>
      <c r="G666">
        <v>27</v>
      </c>
      <c r="H666">
        <v>366</v>
      </c>
      <c r="J666">
        <v>2</v>
      </c>
    </row>
    <row r="667" spans="1:10" x14ac:dyDescent="0.25">
      <c r="A667" t="s">
        <v>291</v>
      </c>
      <c r="B667" t="s">
        <v>460</v>
      </c>
      <c r="C667" t="s">
        <v>10</v>
      </c>
      <c r="D667" t="s">
        <v>114</v>
      </c>
      <c r="E667">
        <v>12</v>
      </c>
      <c r="F667">
        <v>177</v>
      </c>
      <c r="G667">
        <v>2</v>
      </c>
      <c r="H667">
        <v>13</v>
      </c>
      <c r="J667">
        <v>3</v>
      </c>
    </row>
    <row r="668" spans="1:10" x14ac:dyDescent="0.25">
      <c r="A668" t="s">
        <v>291</v>
      </c>
      <c r="B668" t="s">
        <v>461</v>
      </c>
      <c r="C668" t="s">
        <v>10</v>
      </c>
      <c r="D668" t="s">
        <v>114</v>
      </c>
      <c r="E668">
        <v>10</v>
      </c>
      <c r="F668">
        <v>145</v>
      </c>
      <c r="G668">
        <v>18</v>
      </c>
      <c r="H668">
        <v>173</v>
      </c>
      <c r="J668">
        <v>4</v>
      </c>
    </row>
    <row r="669" spans="1:10" x14ac:dyDescent="0.25">
      <c r="A669" t="s">
        <v>291</v>
      </c>
      <c r="B669" t="s">
        <v>462</v>
      </c>
      <c r="C669" t="s">
        <v>10</v>
      </c>
      <c r="D669" t="s">
        <v>114</v>
      </c>
      <c r="E669">
        <v>10</v>
      </c>
      <c r="F669">
        <v>173</v>
      </c>
      <c r="G669">
        <v>9</v>
      </c>
      <c r="H669">
        <v>192</v>
      </c>
      <c r="J669">
        <v>5</v>
      </c>
    </row>
    <row r="670" spans="1:10" x14ac:dyDescent="0.25">
      <c r="A670" t="s">
        <v>291</v>
      </c>
      <c r="B670" t="s">
        <v>463</v>
      </c>
      <c r="C670" t="s">
        <v>10</v>
      </c>
      <c r="D670" t="s">
        <v>114</v>
      </c>
      <c r="E670">
        <v>12</v>
      </c>
      <c r="F670">
        <v>142</v>
      </c>
      <c r="G670">
        <v>11</v>
      </c>
      <c r="H670">
        <v>165</v>
      </c>
      <c r="J670">
        <v>6</v>
      </c>
    </row>
    <row r="671" spans="1:10" x14ac:dyDescent="0.25">
      <c r="A671" t="s">
        <v>291</v>
      </c>
      <c r="B671" t="s">
        <v>464</v>
      </c>
      <c r="C671" t="s">
        <v>10</v>
      </c>
      <c r="D671" t="s">
        <v>114</v>
      </c>
      <c r="F671">
        <v>5</v>
      </c>
      <c r="G671">
        <v>1</v>
      </c>
      <c r="H671">
        <v>6</v>
      </c>
      <c r="J671">
        <v>7</v>
      </c>
    </row>
    <row r="672" spans="1:10" x14ac:dyDescent="0.25">
      <c r="A672" t="s">
        <v>291</v>
      </c>
      <c r="B672" t="s">
        <v>465</v>
      </c>
      <c r="C672" t="s">
        <v>10</v>
      </c>
      <c r="D672" t="s">
        <v>114</v>
      </c>
      <c r="F672">
        <v>3</v>
      </c>
      <c r="G672">
        <v>1</v>
      </c>
      <c r="H672">
        <v>4</v>
      </c>
      <c r="J672">
        <v>8</v>
      </c>
    </row>
    <row r="673" spans="1:10" x14ac:dyDescent="0.25">
      <c r="A673" t="s">
        <v>291</v>
      </c>
      <c r="B673" t="s">
        <v>466</v>
      </c>
      <c r="C673" t="s">
        <v>10</v>
      </c>
      <c r="D673" t="s">
        <v>114</v>
      </c>
      <c r="E673">
        <v>5</v>
      </c>
      <c r="F673">
        <v>52</v>
      </c>
      <c r="G673">
        <v>7</v>
      </c>
      <c r="H673">
        <v>64</v>
      </c>
      <c r="J673">
        <v>9</v>
      </c>
    </row>
    <row r="674" spans="1:10" x14ac:dyDescent="0.25">
      <c r="A674" t="s">
        <v>291</v>
      </c>
      <c r="B674" t="s">
        <v>467</v>
      </c>
      <c r="C674" t="s">
        <v>10</v>
      </c>
      <c r="D674" t="s">
        <v>114</v>
      </c>
      <c r="J674">
        <v>10</v>
      </c>
    </row>
    <row r="675" spans="1:10" x14ac:dyDescent="0.25">
      <c r="A675" t="s">
        <v>291</v>
      </c>
      <c r="B675" t="s">
        <v>468</v>
      </c>
      <c r="C675" t="s">
        <v>10</v>
      </c>
      <c r="D675" t="s">
        <v>114</v>
      </c>
      <c r="E675">
        <v>7</v>
      </c>
      <c r="F675">
        <v>167</v>
      </c>
      <c r="G675">
        <v>11</v>
      </c>
      <c r="H675">
        <v>185</v>
      </c>
      <c r="J675">
        <v>11</v>
      </c>
    </row>
    <row r="676" spans="1:10" x14ac:dyDescent="0.25">
      <c r="A676" t="s">
        <v>291</v>
      </c>
      <c r="B676" t="s">
        <v>469</v>
      </c>
      <c r="C676" t="s">
        <v>10</v>
      </c>
      <c r="D676" t="s">
        <v>114</v>
      </c>
      <c r="F676">
        <v>9</v>
      </c>
      <c r="G676">
        <v>1</v>
      </c>
      <c r="H676">
        <v>10</v>
      </c>
      <c r="J676">
        <v>12</v>
      </c>
    </row>
    <row r="677" spans="1:10" x14ac:dyDescent="0.25">
      <c r="A677" t="s">
        <v>291</v>
      </c>
      <c r="B677" t="s">
        <v>470</v>
      </c>
      <c r="C677" t="s">
        <v>10</v>
      </c>
      <c r="D677" t="s">
        <v>114</v>
      </c>
      <c r="E677">
        <v>1</v>
      </c>
      <c r="F677">
        <v>24</v>
      </c>
      <c r="H677">
        <v>25</v>
      </c>
      <c r="J677">
        <v>13</v>
      </c>
    </row>
    <row r="678" spans="1:10" x14ac:dyDescent="0.25">
      <c r="A678" t="s">
        <v>291</v>
      </c>
      <c r="B678" t="s">
        <v>471</v>
      </c>
      <c r="C678" t="s">
        <v>10</v>
      </c>
      <c r="D678" t="s">
        <v>114</v>
      </c>
      <c r="F678">
        <v>15</v>
      </c>
      <c r="G678">
        <v>1</v>
      </c>
      <c r="H678">
        <v>16</v>
      </c>
      <c r="J678">
        <v>14</v>
      </c>
    </row>
    <row r="679" spans="1:10" x14ac:dyDescent="0.25">
      <c r="A679" t="s">
        <v>291</v>
      </c>
      <c r="B679" t="s">
        <v>472</v>
      </c>
      <c r="C679" t="s">
        <v>10</v>
      </c>
      <c r="D679" t="s">
        <v>114</v>
      </c>
      <c r="J679">
        <v>15</v>
      </c>
    </row>
    <row r="680" spans="1:10" x14ac:dyDescent="0.25">
      <c r="A680" t="s">
        <v>291</v>
      </c>
      <c r="B680" t="s">
        <v>473</v>
      </c>
      <c r="C680" t="s">
        <v>10</v>
      </c>
      <c r="D680" t="s">
        <v>114</v>
      </c>
      <c r="E680">
        <v>12</v>
      </c>
      <c r="F680">
        <v>306</v>
      </c>
      <c r="G680">
        <v>23</v>
      </c>
      <c r="H680">
        <v>341</v>
      </c>
      <c r="J680">
        <v>16</v>
      </c>
    </row>
    <row r="681" spans="1:10" x14ac:dyDescent="0.25">
      <c r="A681" t="s">
        <v>291</v>
      </c>
      <c r="B681" t="s">
        <v>474</v>
      </c>
      <c r="C681" t="s">
        <v>10</v>
      </c>
      <c r="D681" t="s">
        <v>114</v>
      </c>
      <c r="E681">
        <v>13</v>
      </c>
      <c r="F681">
        <v>176</v>
      </c>
      <c r="G681">
        <v>13</v>
      </c>
      <c r="H681">
        <v>202</v>
      </c>
      <c r="J681">
        <v>17</v>
      </c>
    </row>
    <row r="682" spans="1:10" x14ac:dyDescent="0.25">
      <c r="A682" t="s">
        <v>291</v>
      </c>
      <c r="B682" t="s">
        <v>475</v>
      </c>
      <c r="C682" t="s">
        <v>10</v>
      </c>
      <c r="D682" t="s">
        <v>114</v>
      </c>
      <c r="E682">
        <v>2</v>
      </c>
      <c r="F682">
        <v>25</v>
      </c>
      <c r="G682">
        <v>4</v>
      </c>
      <c r="H682">
        <v>31</v>
      </c>
      <c r="J682">
        <v>18</v>
      </c>
    </row>
    <row r="683" spans="1:10" x14ac:dyDescent="0.25">
      <c r="A683" t="s">
        <v>291</v>
      </c>
      <c r="B683" t="s">
        <v>476</v>
      </c>
      <c r="C683" t="s">
        <v>10</v>
      </c>
      <c r="D683" t="s">
        <v>114</v>
      </c>
      <c r="E683">
        <v>2</v>
      </c>
      <c r="F683">
        <v>8</v>
      </c>
      <c r="G683">
        <v>1</v>
      </c>
      <c r="H683">
        <v>11</v>
      </c>
      <c r="J683">
        <v>19</v>
      </c>
    </row>
    <row r="684" spans="1:10" x14ac:dyDescent="0.25">
      <c r="A684" t="s">
        <v>291</v>
      </c>
      <c r="B684" t="s">
        <v>477</v>
      </c>
      <c r="C684" t="s">
        <v>10</v>
      </c>
      <c r="D684" t="s">
        <v>114</v>
      </c>
      <c r="E684">
        <v>1</v>
      </c>
      <c r="F684">
        <v>25</v>
      </c>
      <c r="G684">
        <v>1</v>
      </c>
      <c r="H684">
        <v>27</v>
      </c>
      <c r="J684">
        <v>20</v>
      </c>
    </row>
    <row r="685" spans="1:10" x14ac:dyDescent="0.25">
      <c r="A685" t="s">
        <v>291</v>
      </c>
      <c r="B685" t="s">
        <v>478</v>
      </c>
      <c r="C685" t="s">
        <v>10</v>
      </c>
      <c r="D685" t="s">
        <v>114</v>
      </c>
      <c r="E685">
        <v>2</v>
      </c>
      <c r="F685">
        <v>28</v>
      </c>
      <c r="G685">
        <v>6</v>
      </c>
      <c r="H685">
        <v>36</v>
      </c>
      <c r="J685">
        <v>21</v>
      </c>
    </row>
    <row r="686" spans="1:10" x14ac:dyDescent="0.25">
      <c r="A686" t="s">
        <v>291</v>
      </c>
      <c r="B686" t="s">
        <v>479</v>
      </c>
      <c r="C686" t="s">
        <v>10</v>
      </c>
      <c r="D686" t="s">
        <v>114</v>
      </c>
      <c r="F686">
        <v>10</v>
      </c>
      <c r="H686">
        <v>10</v>
      </c>
      <c r="J686">
        <v>22</v>
      </c>
    </row>
    <row r="687" spans="1:10" x14ac:dyDescent="0.25">
      <c r="A687" t="s">
        <v>291</v>
      </c>
      <c r="B687" t="s">
        <v>480</v>
      </c>
      <c r="C687" t="s">
        <v>10</v>
      </c>
      <c r="D687" t="s">
        <v>114</v>
      </c>
      <c r="J687">
        <v>23</v>
      </c>
    </row>
    <row r="688" spans="1:10" x14ac:dyDescent="0.25">
      <c r="A688" t="s">
        <v>291</v>
      </c>
      <c r="B688" t="s">
        <v>481</v>
      </c>
      <c r="C688" t="s">
        <v>10</v>
      </c>
      <c r="D688" t="s">
        <v>114</v>
      </c>
      <c r="E688">
        <v>4</v>
      </c>
      <c r="F688">
        <v>77</v>
      </c>
      <c r="G688">
        <v>6</v>
      </c>
      <c r="H688">
        <v>87</v>
      </c>
      <c r="J688">
        <v>24</v>
      </c>
    </row>
    <row r="689" spans="1:10" x14ac:dyDescent="0.25">
      <c r="A689" t="s">
        <v>291</v>
      </c>
      <c r="B689" t="s">
        <v>482</v>
      </c>
      <c r="C689" t="s">
        <v>10</v>
      </c>
      <c r="D689" t="s">
        <v>114</v>
      </c>
      <c r="E689">
        <v>1</v>
      </c>
      <c r="F689">
        <v>73</v>
      </c>
      <c r="G689">
        <v>2</v>
      </c>
      <c r="H689">
        <v>76</v>
      </c>
      <c r="J689">
        <v>25</v>
      </c>
    </row>
    <row r="690" spans="1:10" x14ac:dyDescent="0.25">
      <c r="A690" t="s">
        <v>291</v>
      </c>
      <c r="B690" t="s">
        <v>483</v>
      </c>
      <c r="C690" t="s">
        <v>10</v>
      </c>
      <c r="D690" t="s">
        <v>114</v>
      </c>
      <c r="F690">
        <v>16</v>
      </c>
      <c r="G690">
        <v>2</v>
      </c>
      <c r="H690">
        <v>18</v>
      </c>
      <c r="J690">
        <v>26</v>
      </c>
    </row>
    <row r="691" spans="1:10" x14ac:dyDescent="0.25">
      <c r="A691" t="s">
        <v>291</v>
      </c>
      <c r="B691" t="s">
        <v>484</v>
      </c>
      <c r="C691" t="s">
        <v>10</v>
      </c>
      <c r="D691" t="s">
        <v>114</v>
      </c>
      <c r="F691">
        <v>4</v>
      </c>
      <c r="H691">
        <v>4</v>
      </c>
      <c r="J691">
        <v>27</v>
      </c>
    </row>
    <row r="692" spans="1:10" x14ac:dyDescent="0.25">
      <c r="A692" t="s">
        <v>291</v>
      </c>
      <c r="B692" t="s">
        <v>485</v>
      </c>
      <c r="C692" t="s">
        <v>10</v>
      </c>
      <c r="D692" t="s">
        <v>114</v>
      </c>
      <c r="J692">
        <v>28</v>
      </c>
    </row>
    <row r="693" spans="1:10" x14ac:dyDescent="0.25">
      <c r="A693" t="s">
        <v>291</v>
      </c>
      <c r="B693" t="s">
        <v>486</v>
      </c>
      <c r="C693" t="s">
        <v>10</v>
      </c>
      <c r="D693" t="s">
        <v>114</v>
      </c>
      <c r="E693">
        <v>7</v>
      </c>
      <c r="F693">
        <v>106</v>
      </c>
      <c r="G693">
        <v>5</v>
      </c>
      <c r="H693">
        <v>118</v>
      </c>
      <c r="J693">
        <v>29</v>
      </c>
    </row>
    <row r="694" spans="1:10" x14ac:dyDescent="0.25">
      <c r="A694" t="s">
        <v>291</v>
      </c>
      <c r="B694" t="s">
        <v>487</v>
      </c>
      <c r="C694" t="s">
        <v>10</v>
      </c>
      <c r="D694" t="s">
        <v>114</v>
      </c>
      <c r="F694">
        <v>1</v>
      </c>
      <c r="H694">
        <v>1</v>
      </c>
      <c r="J694">
        <v>30</v>
      </c>
    </row>
    <row r="695" spans="1:10" x14ac:dyDescent="0.25">
      <c r="A695" t="s">
        <v>291</v>
      </c>
      <c r="B695" t="s">
        <v>488</v>
      </c>
      <c r="C695" t="s">
        <v>10</v>
      </c>
      <c r="D695" t="s">
        <v>114</v>
      </c>
      <c r="J695">
        <v>31</v>
      </c>
    </row>
    <row r="696" spans="1:10" x14ac:dyDescent="0.25">
      <c r="A696" t="s">
        <v>291</v>
      </c>
      <c r="B696" t="s">
        <v>489</v>
      </c>
      <c r="C696" t="s">
        <v>10</v>
      </c>
      <c r="D696" t="s">
        <v>114</v>
      </c>
      <c r="E696">
        <v>7</v>
      </c>
      <c r="F696">
        <v>75</v>
      </c>
      <c r="G696">
        <v>5</v>
      </c>
      <c r="H696">
        <v>87</v>
      </c>
      <c r="J696">
        <v>32</v>
      </c>
    </row>
    <row r="697" spans="1:10" x14ac:dyDescent="0.25">
      <c r="A697" t="s">
        <v>291</v>
      </c>
      <c r="B697" t="s">
        <v>490</v>
      </c>
      <c r="C697" t="s">
        <v>10</v>
      </c>
      <c r="D697" t="s">
        <v>114</v>
      </c>
      <c r="E697">
        <v>1</v>
      </c>
      <c r="F697">
        <v>15</v>
      </c>
      <c r="G697">
        <v>5</v>
      </c>
      <c r="H697">
        <v>21</v>
      </c>
      <c r="J697">
        <v>33</v>
      </c>
    </row>
    <row r="698" spans="1:10" x14ac:dyDescent="0.25">
      <c r="A698" t="s">
        <v>291</v>
      </c>
      <c r="B698" t="s">
        <v>491</v>
      </c>
      <c r="C698" t="s">
        <v>10</v>
      </c>
      <c r="D698" t="s">
        <v>114</v>
      </c>
      <c r="E698">
        <v>1</v>
      </c>
      <c r="F698">
        <v>0.67400000000000004</v>
      </c>
      <c r="G698">
        <v>0.85699999999999998</v>
      </c>
      <c r="H698">
        <v>0.68200000000000005</v>
      </c>
      <c r="J698">
        <v>34</v>
      </c>
    </row>
    <row r="699" spans="1:10" x14ac:dyDescent="0.25">
      <c r="A699" t="s">
        <v>291</v>
      </c>
      <c r="B699" t="s">
        <v>492</v>
      </c>
      <c r="C699" t="s">
        <v>10</v>
      </c>
      <c r="D699" t="s">
        <v>114</v>
      </c>
      <c r="E699">
        <v>0.77800000000000002</v>
      </c>
      <c r="F699">
        <v>0.70399999999999996</v>
      </c>
      <c r="G699">
        <v>0.75</v>
      </c>
      <c r="H699">
        <v>0.70699999999999996</v>
      </c>
      <c r="J699">
        <v>35</v>
      </c>
    </row>
    <row r="700" spans="1:10" x14ac:dyDescent="0.25">
      <c r="A700" t="s">
        <v>291</v>
      </c>
      <c r="B700" t="s">
        <v>178</v>
      </c>
      <c r="C700" t="s">
        <v>10</v>
      </c>
      <c r="D700" t="s">
        <v>114</v>
      </c>
      <c r="E700">
        <v>11571</v>
      </c>
      <c r="F700">
        <v>9477</v>
      </c>
      <c r="G700">
        <v>14861</v>
      </c>
      <c r="H700">
        <v>10293</v>
      </c>
      <c r="J700">
        <v>36</v>
      </c>
    </row>
    <row r="701" spans="1:10" x14ac:dyDescent="0.25">
      <c r="A701" t="s">
        <v>291</v>
      </c>
      <c r="B701" t="s">
        <v>493</v>
      </c>
      <c r="C701" t="s">
        <v>10</v>
      </c>
      <c r="D701" t="s">
        <v>114</v>
      </c>
      <c r="G701">
        <v>15</v>
      </c>
      <c r="J701">
        <v>39</v>
      </c>
    </row>
    <row r="702" spans="1:10" x14ac:dyDescent="0.25">
      <c r="A702" t="s">
        <v>291</v>
      </c>
      <c r="B702" t="s">
        <v>494</v>
      </c>
      <c r="C702" t="s">
        <v>10</v>
      </c>
      <c r="D702" t="s">
        <v>114</v>
      </c>
      <c r="G702">
        <v>15</v>
      </c>
      <c r="H702">
        <v>1</v>
      </c>
      <c r="J702">
        <v>40</v>
      </c>
    </row>
    <row r="703" spans="1:10" x14ac:dyDescent="0.25">
      <c r="A703" t="s">
        <v>291</v>
      </c>
      <c r="B703" t="s">
        <v>495</v>
      </c>
      <c r="C703" t="s">
        <v>10</v>
      </c>
      <c r="D703" t="s">
        <v>114</v>
      </c>
      <c r="G703">
        <v>15</v>
      </c>
      <c r="H703">
        <v>1</v>
      </c>
      <c r="J703">
        <v>41</v>
      </c>
    </row>
    <row r="704" spans="1:10" x14ac:dyDescent="0.25">
      <c r="A704" t="s">
        <v>292</v>
      </c>
      <c r="B704" t="s">
        <v>458</v>
      </c>
      <c r="C704" t="s">
        <v>11</v>
      </c>
      <c r="D704" t="s">
        <v>116</v>
      </c>
      <c r="E704">
        <v>501</v>
      </c>
      <c r="F704">
        <v>151</v>
      </c>
      <c r="G704">
        <v>3</v>
      </c>
      <c r="H704">
        <v>655</v>
      </c>
      <c r="J704">
        <v>1</v>
      </c>
    </row>
    <row r="705" spans="1:10" x14ac:dyDescent="0.25">
      <c r="A705" t="s">
        <v>292</v>
      </c>
      <c r="B705" t="s">
        <v>459</v>
      </c>
      <c r="C705" t="s">
        <v>11</v>
      </c>
      <c r="D705" t="s">
        <v>116</v>
      </c>
      <c r="E705">
        <v>1039</v>
      </c>
      <c r="F705">
        <v>175</v>
      </c>
      <c r="G705">
        <v>54</v>
      </c>
      <c r="H705">
        <v>1268</v>
      </c>
      <c r="J705">
        <v>2</v>
      </c>
    </row>
    <row r="706" spans="1:10" x14ac:dyDescent="0.25">
      <c r="A706" t="s">
        <v>292</v>
      </c>
      <c r="B706" t="s">
        <v>460</v>
      </c>
      <c r="C706" t="s">
        <v>11</v>
      </c>
      <c r="D706" t="s">
        <v>116</v>
      </c>
      <c r="E706">
        <v>463</v>
      </c>
      <c r="F706">
        <v>70</v>
      </c>
      <c r="G706">
        <v>2</v>
      </c>
      <c r="H706">
        <v>7</v>
      </c>
      <c r="J706">
        <v>3</v>
      </c>
    </row>
    <row r="707" spans="1:10" x14ac:dyDescent="0.25">
      <c r="A707" t="s">
        <v>292</v>
      </c>
      <c r="B707" t="s">
        <v>461</v>
      </c>
      <c r="C707" t="s">
        <v>11</v>
      </c>
      <c r="D707" t="s">
        <v>116</v>
      </c>
      <c r="E707">
        <v>476</v>
      </c>
      <c r="F707">
        <v>91</v>
      </c>
      <c r="G707">
        <v>26</v>
      </c>
      <c r="H707">
        <v>593</v>
      </c>
      <c r="J707">
        <v>4</v>
      </c>
    </row>
    <row r="708" spans="1:10" x14ac:dyDescent="0.25">
      <c r="A708" t="s">
        <v>292</v>
      </c>
      <c r="B708" t="s">
        <v>462</v>
      </c>
      <c r="C708" t="s">
        <v>11</v>
      </c>
      <c r="D708" t="s">
        <v>116</v>
      </c>
      <c r="E708">
        <v>549</v>
      </c>
      <c r="F708">
        <v>83</v>
      </c>
      <c r="G708">
        <v>28</v>
      </c>
      <c r="H708">
        <v>660</v>
      </c>
      <c r="J708">
        <v>5</v>
      </c>
    </row>
    <row r="709" spans="1:10" x14ac:dyDescent="0.25">
      <c r="A709" t="s">
        <v>292</v>
      </c>
      <c r="B709" t="s">
        <v>463</v>
      </c>
      <c r="C709" t="s">
        <v>11</v>
      </c>
      <c r="D709" t="s">
        <v>116</v>
      </c>
      <c r="E709">
        <v>792</v>
      </c>
      <c r="F709">
        <v>109</v>
      </c>
      <c r="G709">
        <v>48</v>
      </c>
      <c r="H709">
        <v>949</v>
      </c>
      <c r="J709">
        <v>6</v>
      </c>
    </row>
    <row r="710" spans="1:10" x14ac:dyDescent="0.25">
      <c r="A710" t="s">
        <v>292</v>
      </c>
      <c r="B710" t="s">
        <v>464</v>
      </c>
      <c r="C710" t="s">
        <v>11</v>
      </c>
      <c r="D710" t="s">
        <v>116</v>
      </c>
      <c r="E710">
        <v>18</v>
      </c>
      <c r="F710">
        <v>2</v>
      </c>
      <c r="G710">
        <v>1</v>
      </c>
      <c r="H710">
        <v>21</v>
      </c>
      <c r="J710">
        <v>7</v>
      </c>
    </row>
    <row r="711" spans="1:10" x14ac:dyDescent="0.25">
      <c r="A711" t="s">
        <v>292</v>
      </c>
      <c r="B711" t="s">
        <v>465</v>
      </c>
      <c r="C711" t="s">
        <v>11</v>
      </c>
      <c r="D711" t="s">
        <v>116</v>
      </c>
      <c r="E711">
        <v>2</v>
      </c>
      <c r="H711">
        <v>2</v>
      </c>
      <c r="J711">
        <v>8</v>
      </c>
    </row>
    <row r="712" spans="1:10" x14ac:dyDescent="0.25">
      <c r="A712" t="s">
        <v>292</v>
      </c>
      <c r="B712" t="s">
        <v>466</v>
      </c>
      <c r="C712" t="s">
        <v>11</v>
      </c>
      <c r="D712" t="s">
        <v>116</v>
      </c>
      <c r="E712">
        <v>58</v>
      </c>
      <c r="F712">
        <v>8</v>
      </c>
      <c r="G712">
        <v>2</v>
      </c>
      <c r="H712">
        <v>68</v>
      </c>
      <c r="J712">
        <v>9</v>
      </c>
    </row>
    <row r="713" spans="1:10" x14ac:dyDescent="0.25">
      <c r="A713" t="s">
        <v>292</v>
      </c>
      <c r="B713" t="s">
        <v>467</v>
      </c>
      <c r="C713" t="s">
        <v>11</v>
      </c>
      <c r="D713" t="s">
        <v>116</v>
      </c>
      <c r="E713">
        <v>8</v>
      </c>
      <c r="F713">
        <v>1</v>
      </c>
      <c r="H713">
        <v>9</v>
      </c>
      <c r="J713">
        <v>10</v>
      </c>
    </row>
    <row r="714" spans="1:10" x14ac:dyDescent="0.25">
      <c r="A714" t="s">
        <v>292</v>
      </c>
      <c r="B714" t="s">
        <v>468</v>
      </c>
      <c r="C714" t="s">
        <v>11</v>
      </c>
      <c r="D714" t="s">
        <v>116</v>
      </c>
      <c r="E714">
        <v>206</v>
      </c>
      <c r="F714">
        <v>77</v>
      </c>
      <c r="G714">
        <v>8</v>
      </c>
      <c r="H714">
        <v>291</v>
      </c>
      <c r="J714">
        <v>11</v>
      </c>
    </row>
    <row r="715" spans="1:10" x14ac:dyDescent="0.25">
      <c r="A715" t="s">
        <v>292</v>
      </c>
      <c r="B715" t="s">
        <v>469</v>
      </c>
      <c r="C715" t="s">
        <v>11</v>
      </c>
      <c r="D715" t="s">
        <v>116</v>
      </c>
      <c r="E715">
        <v>5</v>
      </c>
      <c r="F715">
        <v>2</v>
      </c>
      <c r="H715">
        <v>7</v>
      </c>
      <c r="J715">
        <v>12</v>
      </c>
    </row>
    <row r="716" spans="1:10" x14ac:dyDescent="0.25">
      <c r="A716" t="s">
        <v>292</v>
      </c>
      <c r="B716" t="s">
        <v>470</v>
      </c>
      <c r="C716" t="s">
        <v>11</v>
      </c>
      <c r="D716" t="s">
        <v>116</v>
      </c>
      <c r="E716">
        <v>2</v>
      </c>
      <c r="F716">
        <v>17</v>
      </c>
      <c r="G716">
        <v>1</v>
      </c>
      <c r="H716">
        <v>20</v>
      </c>
      <c r="J716">
        <v>13</v>
      </c>
    </row>
    <row r="717" spans="1:10" x14ac:dyDescent="0.25">
      <c r="A717" t="s">
        <v>292</v>
      </c>
      <c r="B717" t="s">
        <v>471</v>
      </c>
      <c r="C717" t="s">
        <v>11</v>
      </c>
      <c r="D717" t="s">
        <v>116</v>
      </c>
      <c r="E717">
        <v>1</v>
      </c>
      <c r="F717">
        <v>12</v>
      </c>
      <c r="H717">
        <v>13</v>
      </c>
      <c r="J717">
        <v>14</v>
      </c>
    </row>
    <row r="718" spans="1:10" x14ac:dyDescent="0.25">
      <c r="A718" t="s">
        <v>292</v>
      </c>
      <c r="B718" t="s">
        <v>472</v>
      </c>
      <c r="C718" t="s">
        <v>11</v>
      </c>
      <c r="D718" t="s">
        <v>116</v>
      </c>
      <c r="J718">
        <v>15</v>
      </c>
    </row>
    <row r="719" spans="1:10" x14ac:dyDescent="0.25">
      <c r="A719" t="s">
        <v>292</v>
      </c>
      <c r="B719" t="s">
        <v>473</v>
      </c>
      <c r="C719" t="s">
        <v>11</v>
      </c>
      <c r="D719" t="s">
        <v>116</v>
      </c>
      <c r="E719">
        <v>1031</v>
      </c>
      <c r="F719">
        <v>172</v>
      </c>
      <c r="G719">
        <v>48</v>
      </c>
      <c r="H719">
        <v>1251</v>
      </c>
      <c r="J719">
        <v>16</v>
      </c>
    </row>
    <row r="720" spans="1:10" x14ac:dyDescent="0.25">
      <c r="A720" t="s">
        <v>292</v>
      </c>
      <c r="B720" t="s">
        <v>474</v>
      </c>
      <c r="C720" t="s">
        <v>11</v>
      </c>
      <c r="D720" t="s">
        <v>116</v>
      </c>
      <c r="E720">
        <v>1006</v>
      </c>
      <c r="F720">
        <v>132</v>
      </c>
      <c r="G720">
        <v>45</v>
      </c>
      <c r="H720">
        <v>1183</v>
      </c>
      <c r="J720">
        <v>17</v>
      </c>
    </row>
    <row r="721" spans="1:10" x14ac:dyDescent="0.25">
      <c r="A721" t="s">
        <v>292</v>
      </c>
      <c r="B721" t="s">
        <v>475</v>
      </c>
      <c r="C721" t="s">
        <v>11</v>
      </c>
      <c r="D721" t="s">
        <v>116</v>
      </c>
      <c r="E721">
        <v>1</v>
      </c>
      <c r="F721">
        <v>4</v>
      </c>
      <c r="H721">
        <v>5</v>
      </c>
      <c r="J721">
        <v>18</v>
      </c>
    </row>
    <row r="722" spans="1:10" x14ac:dyDescent="0.25">
      <c r="A722" t="s">
        <v>292</v>
      </c>
      <c r="B722" t="s">
        <v>476</v>
      </c>
      <c r="C722" t="s">
        <v>11</v>
      </c>
      <c r="D722" t="s">
        <v>116</v>
      </c>
      <c r="E722">
        <v>1</v>
      </c>
      <c r="F722">
        <v>7</v>
      </c>
      <c r="H722">
        <v>8</v>
      </c>
      <c r="J722">
        <v>19</v>
      </c>
    </row>
    <row r="723" spans="1:10" x14ac:dyDescent="0.25">
      <c r="A723" t="s">
        <v>292</v>
      </c>
      <c r="B723" t="s">
        <v>477</v>
      </c>
      <c r="C723" t="s">
        <v>11</v>
      </c>
      <c r="D723" t="s">
        <v>116</v>
      </c>
      <c r="E723">
        <v>3</v>
      </c>
      <c r="F723">
        <v>9</v>
      </c>
      <c r="G723">
        <v>1</v>
      </c>
      <c r="H723">
        <v>13</v>
      </c>
      <c r="J723">
        <v>20</v>
      </c>
    </row>
    <row r="724" spans="1:10" x14ac:dyDescent="0.25">
      <c r="A724" t="s">
        <v>292</v>
      </c>
      <c r="B724" t="s">
        <v>478</v>
      </c>
      <c r="C724" t="s">
        <v>11</v>
      </c>
      <c r="D724" t="s">
        <v>116</v>
      </c>
      <c r="E724">
        <v>3</v>
      </c>
      <c r="F724">
        <v>9</v>
      </c>
      <c r="H724">
        <v>12</v>
      </c>
      <c r="J724">
        <v>21</v>
      </c>
    </row>
    <row r="725" spans="1:10" x14ac:dyDescent="0.25">
      <c r="A725" t="s">
        <v>292</v>
      </c>
      <c r="B725" t="s">
        <v>479</v>
      </c>
      <c r="C725" t="s">
        <v>11</v>
      </c>
      <c r="D725" t="s">
        <v>116</v>
      </c>
      <c r="F725">
        <v>3</v>
      </c>
      <c r="H725">
        <v>3</v>
      </c>
      <c r="J725">
        <v>22</v>
      </c>
    </row>
    <row r="726" spans="1:10" x14ac:dyDescent="0.25">
      <c r="A726" t="s">
        <v>292</v>
      </c>
      <c r="B726" t="s">
        <v>480</v>
      </c>
      <c r="C726" t="s">
        <v>11</v>
      </c>
      <c r="D726" t="s">
        <v>116</v>
      </c>
      <c r="E726">
        <v>1</v>
      </c>
      <c r="F726">
        <v>1</v>
      </c>
      <c r="H726">
        <v>2</v>
      </c>
      <c r="J726">
        <v>23</v>
      </c>
    </row>
    <row r="727" spans="1:10" x14ac:dyDescent="0.25">
      <c r="A727" t="s">
        <v>292</v>
      </c>
      <c r="B727" t="s">
        <v>481</v>
      </c>
      <c r="C727" t="s">
        <v>11</v>
      </c>
      <c r="D727" t="s">
        <v>116</v>
      </c>
      <c r="E727">
        <v>14</v>
      </c>
      <c r="F727">
        <v>43</v>
      </c>
      <c r="G727">
        <v>21</v>
      </c>
      <c r="H727">
        <v>78</v>
      </c>
      <c r="J727">
        <v>24</v>
      </c>
    </row>
    <row r="728" spans="1:10" x14ac:dyDescent="0.25">
      <c r="A728" t="s">
        <v>292</v>
      </c>
      <c r="B728" t="s">
        <v>482</v>
      </c>
      <c r="C728" t="s">
        <v>11</v>
      </c>
      <c r="D728" t="s">
        <v>116</v>
      </c>
      <c r="E728">
        <v>220</v>
      </c>
      <c r="F728">
        <v>49</v>
      </c>
      <c r="G728">
        <v>5</v>
      </c>
      <c r="H728">
        <v>274</v>
      </c>
      <c r="J728">
        <v>25</v>
      </c>
    </row>
    <row r="729" spans="1:10" x14ac:dyDescent="0.25">
      <c r="A729" t="s">
        <v>292</v>
      </c>
      <c r="B729" t="s">
        <v>483</v>
      </c>
      <c r="C729" t="s">
        <v>11</v>
      </c>
      <c r="D729" t="s">
        <v>116</v>
      </c>
      <c r="E729">
        <v>1</v>
      </c>
      <c r="F729">
        <v>4</v>
      </c>
      <c r="H729">
        <v>5</v>
      </c>
      <c r="J729">
        <v>26</v>
      </c>
    </row>
    <row r="730" spans="1:10" x14ac:dyDescent="0.25">
      <c r="A730" t="s">
        <v>292</v>
      </c>
      <c r="B730" t="s">
        <v>484</v>
      </c>
      <c r="C730" t="s">
        <v>11</v>
      </c>
      <c r="D730" t="s">
        <v>116</v>
      </c>
      <c r="E730">
        <v>3</v>
      </c>
      <c r="F730">
        <v>3</v>
      </c>
      <c r="H730">
        <v>6</v>
      </c>
      <c r="J730">
        <v>27</v>
      </c>
    </row>
    <row r="731" spans="1:10" x14ac:dyDescent="0.25">
      <c r="A731" t="s">
        <v>292</v>
      </c>
      <c r="B731" t="s">
        <v>485</v>
      </c>
      <c r="C731" t="s">
        <v>11</v>
      </c>
      <c r="D731" t="s">
        <v>116</v>
      </c>
      <c r="J731">
        <v>28</v>
      </c>
    </row>
    <row r="732" spans="1:10" x14ac:dyDescent="0.25">
      <c r="A732" t="s">
        <v>292</v>
      </c>
      <c r="B732" t="s">
        <v>486</v>
      </c>
      <c r="C732" t="s">
        <v>11</v>
      </c>
      <c r="D732" t="s">
        <v>116</v>
      </c>
      <c r="E732">
        <v>14</v>
      </c>
      <c r="F732">
        <v>19</v>
      </c>
      <c r="G732">
        <v>3</v>
      </c>
      <c r="H732">
        <v>36</v>
      </c>
      <c r="J732">
        <v>29</v>
      </c>
    </row>
    <row r="733" spans="1:10" x14ac:dyDescent="0.25">
      <c r="A733" t="s">
        <v>292</v>
      </c>
      <c r="B733" t="s">
        <v>487</v>
      </c>
      <c r="C733" t="s">
        <v>11</v>
      </c>
      <c r="D733" t="s">
        <v>116</v>
      </c>
      <c r="J733">
        <v>30</v>
      </c>
    </row>
    <row r="734" spans="1:10" x14ac:dyDescent="0.25">
      <c r="A734" t="s">
        <v>292</v>
      </c>
      <c r="B734" t="s">
        <v>488</v>
      </c>
      <c r="C734" t="s">
        <v>11</v>
      </c>
      <c r="D734" t="s">
        <v>116</v>
      </c>
      <c r="J734">
        <v>31</v>
      </c>
    </row>
    <row r="735" spans="1:10" x14ac:dyDescent="0.25">
      <c r="A735" t="s">
        <v>292</v>
      </c>
      <c r="B735" t="s">
        <v>489</v>
      </c>
      <c r="C735" t="s">
        <v>11</v>
      </c>
      <c r="D735" t="s">
        <v>116</v>
      </c>
      <c r="E735">
        <v>5</v>
      </c>
      <c r="F735">
        <v>15</v>
      </c>
      <c r="G735">
        <v>2</v>
      </c>
      <c r="H735">
        <v>22</v>
      </c>
      <c r="J735">
        <v>32</v>
      </c>
    </row>
    <row r="736" spans="1:10" x14ac:dyDescent="0.25">
      <c r="A736" t="s">
        <v>292</v>
      </c>
      <c r="B736" t="s">
        <v>490</v>
      </c>
      <c r="C736" t="s">
        <v>11</v>
      </c>
      <c r="D736" t="s">
        <v>116</v>
      </c>
      <c r="F736">
        <v>3</v>
      </c>
      <c r="G736">
        <v>1</v>
      </c>
      <c r="H736">
        <v>4</v>
      </c>
      <c r="J736">
        <v>33</v>
      </c>
    </row>
    <row r="737" spans="1:10" x14ac:dyDescent="0.25">
      <c r="A737" t="s">
        <v>292</v>
      </c>
      <c r="B737" t="s">
        <v>491</v>
      </c>
      <c r="C737" t="s">
        <v>11</v>
      </c>
      <c r="D737" t="s">
        <v>116</v>
      </c>
      <c r="E737">
        <v>0.73799999999999999</v>
      </c>
      <c r="F737">
        <v>0.61</v>
      </c>
      <c r="G737">
        <v>0.77300000000000002</v>
      </c>
      <c r="H737">
        <v>0.73199999999999998</v>
      </c>
      <c r="J737">
        <v>34</v>
      </c>
    </row>
    <row r="738" spans="1:10" x14ac:dyDescent="0.25">
      <c r="A738" t="s">
        <v>292</v>
      </c>
      <c r="B738" t="s">
        <v>492</v>
      </c>
      <c r="C738" t="s">
        <v>11</v>
      </c>
      <c r="D738" t="s">
        <v>116</v>
      </c>
      <c r="E738">
        <v>0.68700000000000006</v>
      </c>
      <c r="F738">
        <v>0.69399999999999995</v>
      </c>
      <c r="G738">
        <v>0.64100000000000001</v>
      </c>
      <c r="H738">
        <v>0.68500000000000005</v>
      </c>
      <c r="J738">
        <v>35</v>
      </c>
    </row>
    <row r="739" spans="1:10" x14ac:dyDescent="0.25">
      <c r="A739" t="s">
        <v>292</v>
      </c>
      <c r="B739" t="s">
        <v>178</v>
      </c>
      <c r="C739" t="s">
        <v>11</v>
      </c>
      <c r="D739" t="s">
        <v>116</v>
      </c>
      <c r="E739">
        <v>6843</v>
      </c>
      <c r="F739">
        <v>6947</v>
      </c>
      <c r="G739">
        <v>10034</v>
      </c>
      <c r="H739">
        <v>7059</v>
      </c>
      <c r="J739">
        <v>36</v>
      </c>
    </row>
    <row r="740" spans="1:10" x14ac:dyDescent="0.25">
      <c r="A740" t="s">
        <v>292</v>
      </c>
      <c r="B740" t="s">
        <v>493</v>
      </c>
      <c r="C740" t="s">
        <v>11</v>
      </c>
      <c r="D740" t="s">
        <v>116</v>
      </c>
      <c r="G740">
        <v>4</v>
      </c>
      <c r="J740">
        <v>39</v>
      </c>
    </row>
    <row r="741" spans="1:10" x14ac:dyDescent="0.25">
      <c r="A741" t="s">
        <v>292</v>
      </c>
      <c r="B741" t="s">
        <v>494</v>
      </c>
      <c r="C741" t="s">
        <v>11</v>
      </c>
      <c r="D741" t="s">
        <v>116</v>
      </c>
      <c r="G741">
        <v>4</v>
      </c>
      <c r="H741">
        <v>1</v>
      </c>
      <c r="J741">
        <v>40</v>
      </c>
    </row>
    <row r="742" spans="1:10" x14ac:dyDescent="0.25">
      <c r="A742" t="s">
        <v>292</v>
      </c>
      <c r="B742" t="s">
        <v>495</v>
      </c>
      <c r="C742" t="s">
        <v>11</v>
      </c>
      <c r="D742" t="s">
        <v>116</v>
      </c>
      <c r="G742">
        <v>4</v>
      </c>
      <c r="H742">
        <v>1</v>
      </c>
      <c r="J742">
        <v>41</v>
      </c>
    </row>
    <row r="743" spans="1:10" x14ac:dyDescent="0.25">
      <c r="A743" t="s">
        <v>293</v>
      </c>
      <c r="B743" t="s">
        <v>458</v>
      </c>
      <c r="C743" t="s">
        <v>11</v>
      </c>
      <c r="D743" t="s">
        <v>118</v>
      </c>
      <c r="E743">
        <v>33</v>
      </c>
      <c r="F743">
        <v>129</v>
      </c>
      <c r="G743">
        <v>9</v>
      </c>
      <c r="H743">
        <v>171</v>
      </c>
      <c r="J743">
        <v>1</v>
      </c>
    </row>
    <row r="744" spans="1:10" x14ac:dyDescent="0.25">
      <c r="A744" t="s">
        <v>293</v>
      </c>
      <c r="B744" t="s">
        <v>459</v>
      </c>
      <c r="C744" t="s">
        <v>11</v>
      </c>
      <c r="D744" t="s">
        <v>118</v>
      </c>
      <c r="E744">
        <v>29</v>
      </c>
      <c r="F744">
        <v>198</v>
      </c>
      <c r="G744">
        <v>28</v>
      </c>
      <c r="H744">
        <v>255</v>
      </c>
      <c r="J744">
        <v>2</v>
      </c>
    </row>
    <row r="745" spans="1:10" x14ac:dyDescent="0.25">
      <c r="A745" t="s">
        <v>293</v>
      </c>
      <c r="B745" t="s">
        <v>460</v>
      </c>
      <c r="C745" t="s">
        <v>11</v>
      </c>
      <c r="D745" t="s">
        <v>118</v>
      </c>
      <c r="E745">
        <v>18</v>
      </c>
      <c r="F745">
        <v>79</v>
      </c>
      <c r="G745">
        <v>1</v>
      </c>
      <c r="H745">
        <v>8</v>
      </c>
      <c r="J745">
        <v>3</v>
      </c>
    </row>
    <row r="746" spans="1:10" x14ac:dyDescent="0.25">
      <c r="A746" t="s">
        <v>293</v>
      </c>
      <c r="B746" t="s">
        <v>461</v>
      </c>
      <c r="C746" t="s">
        <v>11</v>
      </c>
      <c r="D746" t="s">
        <v>118</v>
      </c>
      <c r="E746">
        <v>13</v>
      </c>
      <c r="F746">
        <v>98</v>
      </c>
      <c r="G746">
        <v>15</v>
      </c>
      <c r="H746">
        <v>126</v>
      </c>
      <c r="J746">
        <v>4</v>
      </c>
    </row>
    <row r="747" spans="1:10" x14ac:dyDescent="0.25">
      <c r="A747" t="s">
        <v>293</v>
      </c>
      <c r="B747" t="s">
        <v>462</v>
      </c>
      <c r="C747" t="s">
        <v>11</v>
      </c>
      <c r="D747" t="s">
        <v>118</v>
      </c>
      <c r="E747">
        <v>16</v>
      </c>
      <c r="F747">
        <v>99</v>
      </c>
      <c r="G747">
        <v>13</v>
      </c>
      <c r="H747">
        <v>128</v>
      </c>
      <c r="J747">
        <v>5</v>
      </c>
    </row>
    <row r="748" spans="1:10" x14ac:dyDescent="0.25">
      <c r="A748" t="s">
        <v>293</v>
      </c>
      <c r="B748" t="s">
        <v>463</v>
      </c>
      <c r="C748" t="s">
        <v>11</v>
      </c>
      <c r="D748" t="s">
        <v>118</v>
      </c>
      <c r="E748">
        <v>1</v>
      </c>
      <c r="F748">
        <v>34</v>
      </c>
      <c r="G748">
        <v>6</v>
      </c>
      <c r="H748">
        <v>41</v>
      </c>
      <c r="J748">
        <v>6</v>
      </c>
    </row>
    <row r="749" spans="1:10" x14ac:dyDescent="0.25">
      <c r="A749" t="s">
        <v>293</v>
      </c>
      <c r="B749" t="s">
        <v>464</v>
      </c>
      <c r="C749" t="s">
        <v>11</v>
      </c>
      <c r="D749" t="s">
        <v>118</v>
      </c>
      <c r="E749">
        <v>1</v>
      </c>
      <c r="F749">
        <v>2</v>
      </c>
      <c r="H749">
        <v>3</v>
      </c>
      <c r="J749">
        <v>7</v>
      </c>
    </row>
    <row r="750" spans="1:10" x14ac:dyDescent="0.25">
      <c r="A750" t="s">
        <v>293</v>
      </c>
      <c r="B750" t="s">
        <v>465</v>
      </c>
      <c r="C750" t="s">
        <v>11</v>
      </c>
      <c r="D750" t="s">
        <v>118</v>
      </c>
      <c r="G750">
        <v>1</v>
      </c>
      <c r="H750">
        <v>1</v>
      </c>
      <c r="J750">
        <v>8</v>
      </c>
    </row>
    <row r="751" spans="1:10" x14ac:dyDescent="0.25">
      <c r="A751" t="s">
        <v>293</v>
      </c>
      <c r="B751" t="s">
        <v>466</v>
      </c>
      <c r="C751" t="s">
        <v>11</v>
      </c>
      <c r="D751" t="s">
        <v>118</v>
      </c>
      <c r="E751">
        <v>5</v>
      </c>
      <c r="F751">
        <v>15</v>
      </c>
      <c r="G751">
        <v>2</v>
      </c>
      <c r="H751">
        <v>22</v>
      </c>
      <c r="J751">
        <v>9</v>
      </c>
    </row>
    <row r="752" spans="1:10" x14ac:dyDescent="0.25">
      <c r="A752" t="s">
        <v>293</v>
      </c>
      <c r="B752" t="s">
        <v>467</v>
      </c>
      <c r="C752" t="s">
        <v>11</v>
      </c>
      <c r="D752" t="s">
        <v>118</v>
      </c>
      <c r="J752">
        <v>10</v>
      </c>
    </row>
    <row r="753" spans="1:10" x14ac:dyDescent="0.25">
      <c r="A753" t="s">
        <v>293</v>
      </c>
      <c r="B753" t="s">
        <v>468</v>
      </c>
      <c r="C753" t="s">
        <v>11</v>
      </c>
      <c r="D753" t="s">
        <v>118</v>
      </c>
      <c r="E753">
        <v>19</v>
      </c>
      <c r="F753">
        <v>166</v>
      </c>
      <c r="G753">
        <v>18</v>
      </c>
      <c r="H753">
        <v>203</v>
      </c>
      <c r="J753">
        <v>11</v>
      </c>
    </row>
    <row r="754" spans="1:10" x14ac:dyDescent="0.25">
      <c r="A754" t="s">
        <v>293</v>
      </c>
      <c r="B754" t="s">
        <v>469</v>
      </c>
      <c r="C754" t="s">
        <v>11</v>
      </c>
      <c r="D754" t="s">
        <v>118</v>
      </c>
      <c r="F754">
        <v>4</v>
      </c>
      <c r="G754">
        <v>1</v>
      </c>
      <c r="H754">
        <v>5</v>
      </c>
      <c r="J754">
        <v>12</v>
      </c>
    </row>
    <row r="755" spans="1:10" x14ac:dyDescent="0.25">
      <c r="A755" t="s">
        <v>293</v>
      </c>
      <c r="B755" t="s">
        <v>470</v>
      </c>
      <c r="C755" t="s">
        <v>11</v>
      </c>
      <c r="D755" t="s">
        <v>118</v>
      </c>
      <c r="F755">
        <v>7</v>
      </c>
      <c r="H755">
        <v>7</v>
      </c>
      <c r="J755">
        <v>13</v>
      </c>
    </row>
    <row r="756" spans="1:10" x14ac:dyDescent="0.25">
      <c r="A756" t="s">
        <v>293</v>
      </c>
      <c r="B756" t="s">
        <v>471</v>
      </c>
      <c r="C756" t="s">
        <v>11</v>
      </c>
      <c r="D756" t="s">
        <v>118</v>
      </c>
      <c r="F756">
        <v>17</v>
      </c>
      <c r="H756">
        <v>17</v>
      </c>
      <c r="J756">
        <v>14</v>
      </c>
    </row>
    <row r="757" spans="1:10" x14ac:dyDescent="0.25">
      <c r="A757" t="s">
        <v>293</v>
      </c>
      <c r="B757" t="s">
        <v>472</v>
      </c>
      <c r="C757" t="s">
        <v>11</v>
      </c>
      <c r="D757" t="s">
        <v>118</v>
      </c>
      <c r="J757">
        <v>15</v>
      </c>
    </row>
    <row r="758" spans="1:10" x14ac:dyDescent="0.25">
      <c r="A758" t="s">
        <v>293</v>
      </c>
      <c r="B758" t="s">
        <v>473</v>
      </c>
      <c r="C758" t="s">
        <v>11</v>
      </c>
      <c r="D758" t="s">
        <v>118</v>
      </c>
      <c r="E758">
        <v>24</v>
      </c>
      <c r="F758">
        <v>187</v>
      </c>
      <c r="G758">
        <v>26</v>
      </c>
      <c r="H758">
        <v>237</v>
      </c>
      <c r="J758">
        <v>16</v>
      </c>
    </row>
    <row r="759" spans="1:10" x14ac:dyDescent="0.25">
      <c r="A759" t="s">
        <v>293</v>
      </c>
      <c r="B759" t="s">
        <v>474</v>
      </c>
      <c r="C759" t="s">
        <v>11</v>
      </c>
      <c r="D759" t="s">
        <v>118</v>
      </c>
      <c r="E759">
        <v>16</v>
      </c>
      <c r="F759">
        <v>86</v>
      </c>
      <c r="G759">
        <v>14</v>
      </c>
      <c r="H759">
        <v>116</v>
      </c>
      <c r="J759">
        <v>17</v>
      </c>
    </row>
    <row r="760" spans="1:10" x14ac:dyDescent="0.25">
      <c r="A760" t="s">
        <v>293</v>
      </c>
      <c r="B760" t="s">
        <v>475</v>
      </c>
      <c r="C760" t="s">
        <v>11</v>
      </c>
      <c r="D760" t="s">
        <v>118</v>
      </c>
      <c r="E760">
        <v>4</v>
      </c>
      <c r="F760">
        <v>19</v>
      </c>
      <c r="G760">
        <v>4</v>
      </c>
      <c r="H760">
        <v>27</v>
      </c>
      <c r="J760">
        <v>18</v>
      </c>
    </row>
    <row r="761" spans="1:10" x14ac:dyDescent="0.25">
      <c r="A761" t="s">
        <v>293</v>
      </c>
      <c r="B761" t="s">
        <v>476</v>
      </c>
      <c r="C761" t="s">
        <v>11</v>
      </c>
      <c r="D761" t="s">
        <v>118</v>
      </c>
      <c r="E761">
        <v>2</v>
      </c>
      <c r="F761">
        <v>8</v>
      </c>
      <c r="G761">
        <v>2</v>
      </c>
      <c r="H761">
        <v>12</v>
      </c>
      <c r="J761">
        <v>19</v>
      </c>
    </row>
    <row r="762" spans="1:10" x14ac:dyDescent="0.25">
      <c r="A762" t="s">
        <v>293</v>
      </c>
      <c r="B762" t="s">
        <v>477</v>
      </c>
      <c r="C762" t="s">
        <v>11</v>
      </c>
      <c r="D762" t="s">
        <v>118</v>
      </c>
      <c r="E762">
        <v>4</v>
      </c>
      <c r="F762">
        <v>27</v>
      </c>
      <c r="G762">
        <v>3</v>
      </c>
      <c r="H762">
        <v>34</v>
      </c>
      <c r="J762">
        <v>20</v>
      </c>
    </row>
    <row r="763" spans="1:10" x14ac:dyDescent="0.25">
      <c r="A763" t="s">
        <v>293</v>
      </c>
      <c r="B763" t="s">
        <v>478</v>
      </c>
      <c r="C763" t="s">
        <v>11</v>
      </c>
      <c r="D763" t="s">
        <v>118</v>
      </c>
      <c r="F763">
        <v>23</v>
      </c>
      <c r="H763">
        <v>23</v>
      </c>
      <c r="J763">
        <v>21</v>
      </c>
    </row>
    <row r="764" spans="1:10" x14ac:dyDescent="0.25">
      <c r="A764" t="s">
        <v>293</v>
      </c>
      <c r="B764" t="s">
        <v>479</v>
      </c>
      <c r="C764" t="s">
        <v>11</v>
      </c>
      <c r="D764" t="s">
        <v>118</v>
      </c>
      <c r="F764">
        <v>3</v>
      </c>
      <c r="H764">
        <v>3</v>
      </c>
      <c r="J764">
        <v>22</v>
      </c>
    </row>
    <row r="765" spans="1:10" x14ac:dyDescent="0.25">
      <c r="A765" t="s">
        <v>293</v>
      </c>
      <c r="B765" t="s">
        <v>480</v>
      </c>
      <c r="C765" t="s">
        <v>11</v>
      </c>
      <c r="D765" t="s">
        <v>118</v>
      </c>
      <c r="E765">
        <v>1</v>
      </c>
      <c r="F765">
        <v>5</v>
      </c>
      <c r="G765">
        <v>1</v>
      </c>
      <c r="H765">
        <v>7</v>
      </c>
      <c r="J765">
        <v>23</v>
      </c>
    </row>
    <row r="766" spans="1:10" x14ac:dyDescent="0.25">
      <c r="A766" t="s">
        <v>293</v>
      </c>
      <c r="B766" t="s">
        <v>481</v>
      </c>
      <c r="C766" t="s">
        <v>11</v>
      </c>
      <c r="D766" t="s">
        <v>118</v>
      </c>
      <c r="E766">
        <v>14</v>
      </c>
      <c r="F766">
        <v>134</v>
      </c>
      <c r="G766">
        <v>13</v>
      </c>
      <c r="H766">
        <v>161</v>
      </c>
      <c r="J766">
        <v>24</v>
      </c>
    </row>
    <row r="767" spans="1:10" x14ac:dyDescent="0.25">
      <c r="A767" t="s">
        <v>293</v>
      </c>
      <c r="B767" t="s">
        <v>482</v>
      </c>
      <c r="C767" t="s">
        <v>11</v>
      </c>
      <c r="D767" t="s">
        <v>118</v>
      </c>
      <c r="E767">
        <v>5</v>
      </c>
      <c r="F767">
        <v>60</v>
      </c>
      <c r="G767">
        <v>6</v>
      </c>
      <c r="H767">
        <v>71</v>
      </c>
      <c r="J767">
        <v>25</v>
      </c>
    </row>
    <row r="768" spans="1:10" x14ac:dyDescent="0.25">
      <c r="A768" t="s">
        <v>293</v>
      </c>
      <c r="B768" t="s">
        <v>483</v>
      </c>
      <c r="C768" t="s">
        <v>11</v>
      </c>
      <c r="D768" t="s">
        <v>118</v>
      </c>
      <c r="E768">
        <v>2</v>
      </c>
      <c r="F768">
        <v>9</v>
      </c>
      <c r="G768">
        <v>1</v>
      </c>
      <c r="H768">
        <v>12</v>
      </c>
      <c r="J768">
        <v>26</v>
      </c>
    </row>
    <row r="769" spans="1:10" x14ac:dyDescent="0.25">
      <c r="A769" t="s">
        <v>293</v>
      </c>
      <c r="B769" t="s">
        <v>484</v>
      </c>
      <c r="C769" t="s">
        <v>11</v>
      </c>
      <c r="D769" t="s">
        <v>118</v>
      </c>
      <c r="E769">
        <v>2</v>
      </c>
      <c r="H769">
        <v>2</v>
      </c>
      <c r="J769">
        <v>27</v>
      </c>
    </row>
    <row r="770" spans="1:10" x14ac:dyDescent="0.25">
      <c r="A770" t="s">
        <v>293</v>
      </c>
      <c r="B770" t="s">
        <v>485</v>
      </c>
      <c r="C770" t="s">
        <v>11</v>
      </c>
      <c r="D770" t="s">
        <v>118</v>
      </c>
      <c r="J770">
        <v>28</v>
      </c>
    </row>
    <row r="771" spans="1:10" x14ac:dyDescent="0.25">
      <c r="A771" t="s">
        <v>293</v>
      </c>
      <c r="B771" t="s">
        <v>486</v>
      </c>
      <c r="C771" t="s">
        <v>11</v>
      </c>
      <c r="D771" t="s">
        <v>118</v>
      </c>
      <c r="E771">
        <v>1</v>
      </c>
      <c r="F771">
        <v>14</v>
      </c>
      <c r="H771">
        <v>15</v>
      </c>
      <c r="J771">
        <v>29</v>
      </c>
    </row>
    <row r="772" spans="1:10" x14ac:dyDescent="0.25">
      <c r="A772" t="s">
        <v>293</v>
      </c>
      <c r="B772" t="s">
        <v>487</v>
      </c>
      <c r="C772" t="s">
        <v>11</v>
      </c>
      <c r="D772" t="s">
        <v>118</v>
      </c>
      <c r="J772">
        <v>30</v>
      </c>
    </row>
    <row r="773" spans="1:10" x14ac:dyDescent="0.25">
      <c r="A773" t="s">
        <v>293</v>
      </c>
      <c r="B773" t="s">
        <v>488</v>
      </c>
      <c r="C773" t="s">
        <v>11</v>
      </c>
      <c r="D773" t="s">
        <v>118</v>
      </c>
      <c r="J773">
        <v>31</v>
      </c>
    </row>
    <row r="774" spans="1:10" x14ac:dyDescent="0.25">
      <c r="A774" t="s">
        <v>293</v>
      </c>
      <c r="B774" t="s">
        <v>489</v>
      </c>
      <c r="C774" t="s">
        <v>11</v>
      </c>
      <c r="D774" t="s">
        <v>118</v>
      </c>
      <c r="E774">
        <v>7</v>
      </c>
      <c r="F774">
        <v>36</v>
      </c>
      <c r="G774">
        <v>6</v>
      </c>
      <c r="H774">
        <v>49</v>
      </c>
      <c r="J774">
        <v>32</v>
      </c>
    </row>
    <row r="775" spans="1:10" x14ac:dyDescent="0.25">
      <c r="A775" t="s">
        <v>293</v>
      </c>
      <c r="B775" t="s">
        <v>490</v>
      </c>
      <c r="C775" t="s">
        <v>11</v>
      </c>
      <c r="D775" t="s">
        <v>118</v>
      </c>
      <c r="E775">
        <v>3</v>
      </c>
      <c r="F775">
        <v>4</v>
      </c>
      <c r="G775">
        <v>8</v>
      </c>
      <c r="H775">
        <v>15</v>
      </c>
      <c r="J775">
        <v>33</v>
      </c>
    </row>
    <row r="776" spans="1:10" x14ac:dyDescent="0.25">
      <c r="A776" t="s">
        <v>293</v>
      </c>
      <c r="B776" t="s">
        <v>491</v>
      </c>
      <c r="C776" t="s">
        <v>11</v>
      </c>
      <c r="D776" t="s">
        <v>118</v>
      </c>
      <c r="E776">
        <v>0.71399999999999997</v>
      </c>
      <c r="F776">
        <v>0.435</v>
      </c>
      <c r="G776">
        <v>1</v>
      </c>
      <c r="H776">
        <v>0.53300000000000003</v>
      </c>
      <c r="J776">
        <v>34</v>
      </c>
    </row>
    <row r="777" spans="1:10" x14ac:dyDescent="0.25">
      <c r="A777" t="s">
        <v>293</v>
      </c>
      <c r="B777" t="s">
        <v>492</v>
      </c>
      <c r="C777" t="s">
        <v>11</v>
      </c>
      <c r="D777" t="s">
        <v>118</v>
      </c>
      <c r="E777">
        <v>0.69199999999999995</v>
      </c>
      <c r="F777">
        <v>0.70599999999999996</v>
      </c>
      <c r="G777">
        <v>0.8</v>
      </c>
      <c r="H777">
        <v>0.71199999999999997</v>
      </c>
      <c r="J777">
        <v>35</v>
      </c>
    </row>
    <row r="778" spans="1:10" x14ac:dyDescent="0.25">
      <c r="A778" t="s">
        <v>293</v>
      </c>
      <c r="B778" t="s">
        <v>178</v>
      </c>
      <c r="C778" t="s">
        <v>11</v>
      </c>
      <c r="D778" t="s">
        <v>118</v>
      </c>
      <c r="E778">
        <v>2923</v>
      </c>
      <c r="F778">
        <v>7499</v>
      </c>
      <c r="G778">
        <v>12988</v>
      </c>
      <c r="H778">
        <v>7499</v>
      </c>
      <c r="J778">
        <v>36</v>
      </c>
    </row>
    <row r="779" spans="1:10" x14ac:dyDescent="0.25">
      <c r="A779" t="s">
        <v>293</v>
      </c>
      <c r="B779" t="s">
        <v>493</v>
      </c>
      <c r="C779" t="s">
        <v>11</v>
      </c>
      <c r="D779" t="s">
        <v>118</v>
      </c>
      <c r="G779">
        <v>3</v>
      </c>
      <c r="J779">
        <v>39</v>
      </c>
    </row>
    <row r="780" spans="1:10" x14ac:dyDescent="0.25">
      <c r="A780" t="s">
        <v>293</v>
      </c>
      <c r="B780" t="s">
        <v>494</v>
      </c>
      <c r="C780" t="s">
        <v>11</v>
      </c>
      <c r="D780" t="s">
        <v>118</v>
      </c>
      <c r="G780">
        <v>3</v>
      </c>
      <c r="H780">
        <v>1</v>
      </c>
      <c r="J780">
        <v>40</v>
      </c>
    </row>
    <row r="781" spans="1:10" x14ac:dyDescent="0.25">
      <c r="A781" t="s">
        <v>293</v>
      </c>
      <c r="B781" t="s">
        <v>495</v>
      </c>
      <c r="C781" t="s">
        <v>11</v>
      </c>
      <c r="D781" t="s">
        <v>118</v>
      </c>
      <c r="G781">
        <v>3</v>
      </c>
      <c r="H781">
        <v>1</v>
      </c>
      <c r="J781">
        <v>41</v>
      </c>
    </row>
    <row r="782" spans="1:10" x14ac:dyDescent="0.25">
      <c r="A782" t="s">
        <v>294</v>
      </c>
      <c r="B782" t="s">
        <v>458</v>
      </c>
      <c r="C782" t="s">
        <v>11</v>
      </c>
      <c r="D782" t="s">
        <v>120</v>
      </c>
      <c r="E782">
        <v>78</v>
      </c>
      <c r="F782">
        <v>305</v>
      </c>
      <c r="G782">
        <v>11</v>
      </c>
      <c r="H782">
        <v>394</v>
      </c>
      <c r="J782">
        <v>1</v>
      </c>
    </row>
    <row r="783" spans="1:10" x14ac:dyDescent="0.25">
      <c r="A783" t="s">
        <v>294</v>
      </c>
      <c r="B783" t="s">
        <v>459</v>
      </c>
      <c r="C783" t="s">
        <v>11</v>
      </c>
      <c r="D783" t="s">
        <v>120</v>
      </c>
      <c r="E783">
        <v>110</v>
      </c>
      <c r="F783">
        <v>415</v>
      </c>
      <c r="G783">
        <v>46</v>
      </c>
      <c r="H783">
        <v>571</v>
      </c>
      <c r="J783">
        <v>2</v>
      </c>
    </row>
    <row r="784" spans="1:10" x14ac:dyDescent="0.25">
      <c r="A784" t="s">
        <v>294</v>
      </c>
      <c r="B784" t="s">
        <v>460</v>
      </c>
      <c r="C784" t="s">
        <v>11</v>
      </c>
      <c r="D784" t="s">
        <v>120</v>
      </c>
      <c r="E784">
        <v>27</v>
      </c>
      <c r="F784">
        <v>167</v>
      </c>
      <c r="H784">
        <v>4</v>
      </c>
      <c r="J784">
        <v>3</v>
      </c>
    </row>
    <row r="785" spans="1:10" x14ac:dyDescent="0.25">
      <c r="A785" t="s">
        <v>294</v>
      </c>
      <c r="B785" t="s">
        <v>461</v>
      </c>
      <c r="C785" t="s">
        <v>11</v>
      </c>
      <c r="D785" t="s">
        <v>120</v>
      </c>
      <c r="E785">
        <v>57</v>
      </c>
      <c r="F785">
        <v>197</v>
      </c>
      <c r="G785">
        <v>24</v>
      </c>
      <c r="H785">
        <v>278</v>
      </c>
      <c r="J785">
        <v>4</v>
      </c>
    </row>
    <row r="786" spans="1:10" x14ac:dyDescent="0.25">
      <c r="A786" t="s">
        <v>294</v>
      </c>
      <c r="B786" t="s">
        <v>462</v>
      </c>
      <c r="C786" t="s">
        <v>11</v>
      </c>
      <c r="D786" t="s">
        <v>120</v>
      </c>
      <c r="E786">
        <v>52</v>
      </c>
      <c r="F786">
        <v>217</v>
      </c>
      <c r="G786">
        <v>22</v>
      </c>
      <c r="H786">
        <v>291</v>
      </c>
      <c r="J786">
        <v>5</v>
      </c>
    </row>
    <row r="787" spans="1:10" x14ac:dyDescent="0.25">
      <c r="A787" t="s">
        <v>294</v>
      </c>
      <c r="B787" t="s">
        <v>463</v>
      </c>
      <c r="C787" t="s">
        <v>11</v>
      </c>
      <c r="D787" t="s">
        <v>120</v>
      </c>
      <c r="E787">
        <v>38</v>
      </c>
      <c r="F787">
        <v>62</v>
      </c>
      <c r="G787">
        <v>19</v>
      </c>
      <c r="H787">
        <v>119</v>
      </c>
      <c r="J787">
        <v>6</v>
      </c>
    </row>
    <row r="788" spans="1:10" x14ac:dyDescent="0.25">
      <c r="A788" t="s">
        <v>294</v>
      </c>
      <c r="B788" t="s">
        <v>464</v>
      </c>
      <c r="C788" t="s">
        <v>11</v>
      </c>
      <c r="D788" t="s">
        <v>120</v>
      </c>
      <c r="E788">
        <v>2</v>
      </c>
      <c r="F788">
        <v>7</v>
      </c>
      <c r="G788">
        <v>3</v>
      </c>
      <c r="H788">
        <v>12</v>
      </c>
      <c r="J788">
        <v>7</v>
      </c>
    </row>
    <row r="789" spans="1:10" x14ac:dyDescent="0.25">
      <c r="A789" t="s">
        <v>294</v>
      </c>
      <c r="B789" t="s">
        <v>465</v>
      </c>
      <c r="C789" t="s">
        <v>11</v>
      </c>
      <c r="D789" t="s">
        <v>120</v>
      </c>
      <c r="E789">
        <v>1</v>
      </c>
      <c r="F789">
        <v>2</v>
      </c>
      <c r="H789">
        <v>3</v>
      </c>
      <c r="J789">
        <v>8</v>
      </c>
    </row>
    <row r="790" spans="1:10" x14ac:dyDescent="0.25">
      <c r="A790" t="s">
        <v>294</v>
      </c>
      <c r="B790" t="s">
        <v>466</v>
      </c>
      <c r="C790" t="s">
        <v>11</v>
      </c>
      <c r="D790" t="s">
        <v>120</v>
      </c>
      <c r="E790">
        <v>25</v>
      </c>
      <c r="F790">
        <v>57</v>
      </c>
      <c r="G790">
        <v>9</v>
      </c>
      <c r="H790">
        <v>91</v>
      </c>
      <c r="J790">
        <v>9</v>
      </c>
    </row>
    <row r="791" spans="1:10" x14ac:dyDescent="0.25">
      <c r="A791" t="s">
        <v>294</v>
      </c>
      <c r="B791" t="s">
        <v>467</v>
      </c>
      <c r="C791" t="s">
        <v>11</v>
      </c>
      <c r="D791" t="s">
        <v>120</v>
      </c>
      <c r="G791">
        <v>1</v>
      </c>
      <c r="H791">
        <v>1</v>
      </c>
      <c r="J791">
        <v>10</v>
      </c>
    </row>
    <row r="792" spans="1:10" x14ac:dyDescent="0.25">
      <c r="A792" t="s">
        <v>294</v>
      </c>
      <c r="B792" t="s">
        <v>468</v>
      </c>
      <c r="C792" t="s">
        <v>11</v>
      </c>
      <c r="D792" t="s">
        <v>120</v>
      </c>
      <c r="E792">
        <v>42</v>
      </c>
      <c r="F792">
        <v>304</v>
      </c>
      <c r="G792">
        <v>20</v>
      </c>
      <c r="H792">
        <v>366</v>
      </c>
      <c r="J792">
        <v>11</v>
      </c>
    </row>
    <row r="793" spans="1:10" x14ac:dyDescent="0.25">
      <c r="A793" t="s">
        <v>294</v>
      </c>
      <c r="B793" t="s">
        <v>469</v>
      </c>
      <c r="C793" t="s">
        <v>11</v>
      </c>
      <c r="D793" t="s">
        <v>120</v>
      </c>
      <c r="E793">
        <v>2</v>
      </c>
      <c r="F793">
        <v>10</v>
      </c>
      <c r="H793">
        <v>12</v>
      </c>
      <c r="J793">
        <v>12</v>
      </c>
    </row>
    <row r="794" spans="1:10" x14ac:dyDescent="0.25">
      <c r="A794" t="s">
        <v>294</v>
      </c>
      <c r="B794" t="s">
        <v>470</v>
      </c>
      <c r="C794" t="s">
        <v>11</v>
      </c>
      <c r="D794" t="s">
        <v>120</v>
      </c>
      <c r="E794">
        <v>1</v>
      </c>
      <c r="F794">
        <v>20</v>
      </c>
      <c r="G794">
        <v>2</v>
      </c>
      <c r="H794">
        <v>23</v>
      </c>
      <c r="J794">
        <v>13</v>
      </c>
    </row>
    <row r="795" spans="1:10" x14ac:dyDescent="0.25">
      <c r="A795" t="s">
        <v>294</v>
      </c>
      <c r="B795" t="s">
        <v>471</v>
      </c>
      <c r="C795" t="s">
        <v>11</v>
      </c>
      <c r="D795" t="s">
        <v>120</v>
      </c>
      <c r="E795">
        <v>5</v>
      </c>
      <c r="F795">
        <v>33</v>
      </c>
      <c r="G795">
        <v>3</v>
      </c>
      <c r="H795">
        <v>41</v>
      </c>
      <c r="J795">
        <v>14</v>
      </c>
    </row>
    <row r="796" spans="1:10" x14ac:dyDescent="0.25">
      <c r="A796" t="s">
        <v>294</v>
      </c>
      <c r="B796" t="s">
        <v>472</v>
      </c>
      <c r="C796" t="s">
        <v>11</v>
      </c>
      <c r="D796" t="s">
        <v>120</v>
      </c>
      <c r="J796">
        <v>15</v>
      </c>
    </row>
    <row r="797" spans="1:10" x14ac:dyDescent="0.25">
      <c r="A797" t="s">
        <v>294</v>
      </c>
      <c r="B797" t="s">
        <v>473</v>
      </c>
      <c r="C797" t="s">
        <v>11</v>
      </c>
      <c r="D797" t="s">
        <v>120</v>
      </c>
      <c r="E797">
        <v>85</v>
      </c>
      <c r="F797">
        <v>395</v>
      </c>
      <c r="G797">
        <v>31</v>
      </c>
      <c r="H797">
        <v>511</v>
      </c>
      <c r="J797">
        <v>16</v>
      </c>
    </row>
    <row r="798" spans="1:10" x14ac:dyDescent="0.25">
      <c r="A798" t="s">
        <v>294</v>
      </c>
      <c r="B798" t="s">
        <v>474</v>
      </c>
      <c r="C798" t="s">
        <v>11</v>
      </c>
      <c r="D798" t="s">
        <v>120</v>
      </c>
      <c r="E798">
        <v>76</v>
      </c>
      <c r="F798">
        <v>181</v>
      </c>
      <c r="G798">
        <v>21</v>
      </c>
      <c r="H798">
        <v>278</v>
      </c>
      <c r="J798">
        <v>17</v>
      </c>
    </row>
    <row r="799" spans="1:10" x14ac:dyDescent="0.25">
      <c r="A799" t="s">
        <v>294</v>
      </c>
      <c r="B799" t="s">
        <v>475</v>
      </c>
      <c r="C799" t="s">
        <v>11</v>
      </c>
      <c r="D799" t="s">
        <v>120</v>
      </c>
      <c r="E799">
        <v>8</v>
      </c>
      <c r="F799">
        <v>51</v>
      </c>
      <c r="G799">
        <v>10</v>
      </c>
      <c r="H799">
        <v>69</v>
      </c>
      <c r="J799">
        <v>18</v>
      </c>
    </row>
    <row r="800" spans="1:10" x14ac:dyDescent="0.25">
      <c r="A800" t="s">
        <v>294</v>
      </c>
      <c r="B800" t="s">
        <v>476</v>
      </c>
      <c r="C800" t="s">
        <v>11</v>
      </c>
      <c r="D800" t="s">
        <v>120</v>
      </c>
      <c r="E800">
        <v>7</v>
      </c>
      <c r="F800">
        <v>12</v>
      </c>
      <c r="G800">
        <v>6</v>
      </c>
      <c r="H800">
        <v>25</v>
      </c>
      <c r="J800">
        <v>19</v>
      </c>
    </row>
    <row r="801" spans="1:10" x14ac:dyDescent="0.25">
      <c r="A801" t="s">
        <v>294</v>
      </c>
      <c r="B801" t="s">
        <v>477</v>
      </c>
      <c r="C801" t="s">
        <v>11</v>
      </c>
      <c r="D801" t="s">
        <v>120</v>
      </c>
      <c r="E801">
        <v>6</v>
      </c>
      <c r="F801">
        <v>48</v>
      </c>
      <c r="G801">
        <v>3</v>
      </c>
      <c r="H801">
        <v>57</v>
      </c>
      <c r="J801">
        <v>20</v>
      </c>
    </row>
    <row r="802" spans="1:10" x14ac:dyDescent="0.25">
      <c r="A802" t="s">
        <v>294</v>
      </c>
      <c r="B802" t="s">
        <v>478</v>
      </c>
      <c r="C802" t="s">
        <v>11</v>
      </c>
      <c r="D802" t="s">
        <v>120</v>
      </c>
      <c r="E802">
        <v>4</v>
      </c>
      <c r="F802">
        <v>64</v>
      </c>
      <c r="G802">
        <v>4</v>
      </c>
      <c r="H802">
        <v>72</v>
      </c>
      <c r="J802">
        <v>21</v>
      </c>
    </row>
    <row r="803" spans="1:10" x14ac:dyDescent="0.25">
      <c r="A803" t="s">
        <v>294</v>
      </c>
      <c r="B803" t="s">
        <v>479</v>
      </c>
      <c r="C803" t="s">
        <v>11</v>
      </c>
      <c r="D803" t="s">
        <v>120</v>
      </c>
      <c r="E803">
        <v>2</v>
      </c>
      <c r="F803">
        <v>18</v>
      </c>
      <c r="H803">
        <v>20</v>
      </c>
      <c r="J803">
        <v>22</v>
      </c>
    </row>
    <row r="804" spans="1:10" x14ac:dyDescent="0.25">
      <c r="A804" t="s">
        <v>294</v>
      </c>
      <c r="B804" t="s">
        <v>480</v>
      </c>
      <c r="C804" t="s">
        <v>11</v>
      </c>
      <c r="D804" t="s">
        <v>120</v>
      </c>
      <c r="E804">
        <v>6</v>
      </c>
      <c r="F804">
        <v>4</v>
      </c>
      <c r="G804">
        <v>1</v>
      </c>
      <c r="H804">
        <v>11</v>
      </c>
      <c r="J804">
        <v>23</v>
      </c>
    </row>
    <row r="805" spans="1:10" x14ac:dyDescent="0.25">
      <c r="A805" t="s">
        <v>294</v>
      </c>
      <c r="B805" t="s">
        <v>481</v>
      </c>
      <c r="C805" t="s">
        <v>11</v>
      </c>
      <c r="D805" t="s">
        <v>120</v>
      </c>
      <c r="E805">
        <v>20</v>
      </c>
      <c r="F805">
        <v>198</v>
      </c>
      <c r="G805">
        <v>16</v>
      </c>
      <c r="H805">
        <v>234</v>
      </c>
      <c r="J805">
        <v>24</v>
      </c>
    </row>
    <row r="806" spans="1:10" x14ac:dyDescent="0.25">
      <c r="A806" t="s">
        <v>294</v>
      </c>
      <c r="B806" t="s">
        <v>482</v>
      </c>
      <c r="C806" t="s">
        <v>11</v>
      </c>
      <c r="D806" t="s">
        <v>120</v>
      </c>
      <c r="E806">
        <v>26</v>
      </c>
      <c r="F806">
        <v>136</v>
      </c>
      <c r="G806">
        <v>3</v>
      </c>
      <c r="H806">
        <v>165</v>
      </c>
      <c r="J806">
        <v>25</v>
      </c>
    </row>
    <row r="807" spans="1:10" x14ac:dyDescent="0.25">
      <c r="A807" t="s">
        <v>294</v>
      </c>
      <c r="B807" t="s">
        <v>483</v>
      </c>
      <c r="C807" t="s">
        <v>11</v>
      </c>
      <c r="D807" t="s">
        <v>120</v>
      </c>
      <c r="E807">
        <v>8</v>
      </c>
      <c r="F807">
        <v>25</v>
      </c>
      <c r="G807">
        <v>5</v>
      </c>
      <c r="H807">
        <v>38</v>
      </c>
      <c r="J807">
        <v>26</v>
      </c>
    </row>
    <row r="808" spans="1:10" x14ac:dyDescent="0.25">
      <c r="A808" t="s">
        <v>294</v>
      </c>
      <c r="B808" t="s">
        <v>484</v>
      </c>
      <c r="C808" t="s">
        <v>11</v>
      </c>
      <c r="D808" t="s">
        <v>120</v>
      </c>
      <c r="F808">
        <v>6</v>
      </c>
      <c r="H808">
        <v>6</v>
      </c>
      <c r="J808">
        <v>27</v>
      </c>
    </row>
    <row r="809" spans="1:10" x14ac:dyDescent="0.25">
      <c r="A809" t="s">
        <v>294</v>
      </c>
      <c r="B809" t="s">
        <v>485</v>
      </c>
      <c r="C809" t="s">
        <v>11</v>
      </c>
      <c r="D809" t="s">
        <v>120</v>
      </c>
      <c r="J809">
        <v>28</v>
      </c>
    </row>
    <row r="810" spans="1:10" x14ac:dyDescent="0.25">
      <c r="A810" t="s">
        <v>294</v>
      </c>
      <c r="B810" t="s">
        <v>486</v>
      </c>
      <c r="C810" t="s">
        <v>11</v>
      </c>
      <c r="D810" t="s">
        <v>120</v>
      </c>
      <c r="E810">
        <v>16</v>
      </c>
      <c r="F810">
        <v>25</v>
      </c>
      <c r="G810">
        <v>12</v>
      </c>
      <c r="H810">
        <v>53</v>
      </c>
      <c r="J810">
        <v>29</v>
      </c>
    </row>
    <row r="811" spans="1:10" x14ac:dyDescent="0.25">
      <c r="A811" t="s">
        <v>294</v>
      </c>
      <c r="B811" t="s">
        <v>487</v>
      </c>
      <c r="C811" t="s">
        <v>11</v>
      </c>
      <c r="D811" t="s">
        <v>120</v>
      </c>
      <c r="J811">
        <v>30</v>
      </c>
    </row>
    <row r="812" spans="1:10" x14ac:dyDescent="0.25">
      <c r="A812" t="s">
        <v>294</v>
      </c>
      <c r="B812" t="s">
        <v>488</v>
      </c>
      <c r="C812" t="s">
        <v>11</v>
      </c>
      <c r="D812" t="s">
        <v>120</v>
      </c>
      <c r="J812">
        <v>31</v>
      </c>
    </row>
    <row r="813" spans="1:10" x14ac:dyDescent="0.25">
      <c r="A813" t="s">
        <v>294</v>
      </c>
      <c r="B813" t="s">
        <v>489</v>
      </c>
      <c r="C813" t="s">
        <v>11</v>
      </c>
      <c r="D813" t="s">
        <v>120</v>
      </c>
      <c r="E813">
        <v>15</v>
      </c>
      <c r="F813">
        <v>59</v>
      </c>
      <c r="G813">
        <v>13</v>
      </c>
      <c r="H813">
        <v>87</v>
      </c>
      <c r="J813">
        <v>32</v>
      </c>
    </row>
    <row r="814" spans="1:10" x14ac:dyDescent="0.25">
      <c r="A814" t="s">
        <v>294</v>
      </c>
      <c r="B814" t="s">
        <v>490</v>
      </c>
      <c r="C814" t="s">
        <v>11</v>
      </c>
      <c r="D814" t="s">
        <v>120</v>
      </c>
      <c r="E814">
        <v>27</v>
      </c>
      <c r="F814">
        <v>16</v>
      </c>
      <c r="G814">
        <v>3</v>
      </c>
      <c r="H814">
        <v>46</v>
      </c>
      <c r="J814">
        <v>33</v>
      </c>
    </row>
    <row r="815" spans="1:10" x14ac:dyDescent="0.25">
      <c r="A815" t="s">
        <v>294</v>
      </c>
      <c r="B815" t="s">
        <v>491</v>
      </c>
      <c r="C815" t="s">
        <v>11</v>
      </c>
      <c r="D815" t="s">
        <v>120</v>
      </c>
      <c r="E815">
        <v>0.58299999999999996</v>
      </c>
      <c r="F815">
        <v>0.754</v>
      </c>
      <c r="G815">
        <v>0.81799999999999995</v>
      </c>
      <c r="H815">
        <v>0.63700000000000001</v>
      </c>
      <c r="J815">
        <v>34</v>
      </c>
    </row>
    <row r="816" spans="1:10" x14ac:dyDescent="0.25">
      <c r="A816" t="s">
        <v>294</v>
      </c>
      <c r="B816" t="s">
        <v>492</v>
      </c>
      <c r="C816" t="s">
        <v>11</v>
      </c>
      <c r="D816" t="s">
        <v>120</v>
      </c>
      <c r="E816">
        <v>0.64300000000000002</v>
      </c>
      <c r="F816">
        <v>0.60799999999999998</v>
      </c>
      <c r="G816">
        <v>0.69199999999999995</v>
      </c>
      <c r="H816">
        <v>0.63200000000000001</v>
      </c>
      <c r="J816">
        <v>35</v>
      </c>
    </row>
    <row r="817" spans="1:10" x14ac:dyDescent="0.25">
      <c r="A817" t="s">
        <v>294</v>
      </c>
      <c r="B817" t="s">
        <v>178</v>
      </c>
      <c r="C817" t="s">
        <v>11</v>
      </c>
      <c r="D817" t="s">
        <v>120</v>
      </c>
      <c r="E817">
        <v>6635</v>
      </c>
      <c r="F817">
        <v>7298</v>
      </c>
      <c r="G817">
        <v>9161</v>
      </c>
      <c r="H817">
        <v>6844</v>
      </c>
      <c r="J817">
        <v>36</v>
      </c>
    </row>
    <row r="818" spans="1:10" x14ac:dyDescent="0.25">
      <c r="A818" t="s">
        <v>294</v>
      </c>
      <c r="B818" t="s">
        <v>493</v>
      </c>
      <c r="C818" t="s">
        <v>11</v>
      </c>
      <c r="D818" t="s">
        <v>120</v>
      </c>
      <c r="G818">
        <v>9</v>
      </c>
      <c r="J818">
        <v>39</v>
      </c>
    </row>
    <row r="819" spans="1:10" x14ac:dyDescent="0.25">
      <c r="A819" t="s">
        <v>294</v>
      </c>
      <c r="B819" t="s">
        <v>494</v>
      </c>
      <c r="C819" t="s">
        <v>11</v>
      </c>
      <c r="D819" t="s">
        <v>120</v>
      </c>
      <c r="G819">
        <v>9</v>
      </c>
      <c r="H819">
        <v>1</v>
      </c>
      <c r="J819">
        <v>40</v>
      </c>
    </row>
    <row r="820" spans="1:10" x14ac:dyDescent="0.25">
      <c r="A820" t="s">
        <v>294</v>
      </c>
      <c r="B820" t="s">
        <v>495</v>
      </c>
      <c r="C820" t="s">
        <v>11</v>
      </c>
      <c r="D820" t="s">
        <v>120</v>
      </c>
      <c r="G820">
        <v>9</v>
      </c>
      <c r="H820">
        <v>1</v>
      </c>
      <c r="J820">
        <v>41</v>
      </c>
    </row>
    <row r="821" spans="1:10" x14ac:dyDescent="0.25">
      <c r="A821" t="s">
        <v>295</v>
      </c>
      <c r="B821" t="s">
        <v>458</v>
      </c>
      <c r="C821" t="s">
        <v>12</v>
      </c>
      <c r="D821" t="s">
        <v>121</v>
      </c>
      <c r="E821">
        <v>175</v>
      </c>
      <c r="F821">
        <v>359</v>
      </c>
      <c r="G821">
        <v>19</v>
      </c>
      <c r="H821">
        <v>553</v>
      </c>
      <c r="J821">
        <v>1</v>
      </c>
    </row>
    <row r="822" spans="1:10" x14ac:dyDescent="0.25">
      <c r="A822" t="s">
        <v>295</v>
      </c>
      <c r="B822" t="s">
        <v>459</v>
      </c>
      <c r="C822" t="s">
        <v>12</v>
      </c>
      <c r="D822" t="s">
        <v>121</v>
      </c>
      <c r="E822">
        <v>114</v>
      </c>
      <c r="F822">
        <v>364</v>
      </c>
      <c r="G822">
        <v>74</v>
      </c>
      <c r="H822">
        <v>552</v>
      </c>
      <c r="J822">
        <v>2</v>
      </c>
    </row>
    <row r="823" spans="1:10" x14ac:dyDescent="0.25">
      <c r="A823" t="s">
        <v>295</v>
      </c>
      <c r="B823" t="s">
        <v>460</v>
      </c>
      <c r="C823" t="s">
        <v>12</v>
      </c>
      <c r="D823" t="s">
        <v>121</v>
      </c>
      <c r="E823">
        <v>57</v>
      </c>
      <c r="F823">
        <v>226</v>
      </c>
      <c r="G823">
        <v>4</v>
      </c>
      <c r="H823">
        <v>2</v>
      </c>
      <c r="J823">
        <v>3</v>
      </c>
    </row>
    <row r="824" spans="1:10" x14ac:dyDescent="0.25">
      <c r="A824" t="s">
        <v>295</v>
      </c>
      <c r="B824" t="s">
        <v>461</v>
      </c>
      <c r="C824" t="s">
        <v>12</v>
      </c>
      <c r="D824" t="s">
        <v>121</v>
      </c>
      <c r="E824">
        <v>44</v>
      </c>
      <c r="F824">
        <v>156</v>
      </c>
      <c r="G824">
        <v>39</v>
      </c>
      <c r="H824">
        <v>239</v>
      </c>
      <c r="J824">
        <v>4</v>
      </c>
    </row>
    <row r="825" spans="1:10" x14ac:dyDescent="0.25">
      <c r="A825" t="s">
        <v>295</v>
      </c>
      <c r="B825" t="s">
        <v>462</v>
      </c>
      <c r="C825" t="s">
        <v>12</v>
      </c>
      <c r="D825" t="s">
        <v>121</v>
      </c>
      <c r="E825">
        <v>58</v>
      </c>
      <c r="F825">
        <v>205</v>
      </c>
      <c r="G825">
        <v>34</v>
      </c>
      <c r="H825">
        <v>297</v>
      </c>
      <c r="J825">
        <v>5</v>
      </c>
    </row>
    <row r="826" spans="1:10" x14ac:dyDescent="0.25">
      <c r="A826" t="s">
        <v>295</v>
      </c>
      <c r="B826" t="s">
        <v>463</v>
      </c>
      <c r="C826" t="s">
        <v>12</v>
      </c>
      <c r="D826" t="s">
        <v>121</v>
      </c>
      <c r="E826">
        <v>8</v>
      </c>
      <c r="F826">
        <v>33</v>
      </c>
      <c r="G826">
        <v>7</v>
      </c>
      <c r="H826">
        <v>48</v>
      </c>
      <c r="J826">
        <v>6</v>
      </c>
    </row>
    <row r="827" spans="1:10" x14ac:dyDescent="0.25">
      <c r="A827" t="s">
        <v>295</v>
      </c>
      <c r="B827" t="s">
        <v>464</v>
      </c>
      <c r="C827" t="s">
        <v>12</v>
      </c>
      <c r="D827" t="s">
        <v>121</v>
      </c>
      <c r="E827">
        <v>2</v>
      </c>
      <c r="F827">
        <v>7</v>
      </c>
      <c r="G827">
        <v>2</v>
      </c>
      <c r="H827">
        <v>11</v>
      </c>
      <c r="J827">
        <v>7</v>
      </c>
    </row>
    <row r="828" spans="1:10" x14ac:dyDescent="0.25">
      <c r="A828" t="s">
        <v>295</v>
      </c>
      <c r="B828" t="s">
        <v>465</v>
      </c>
      <c r="C828" t="s">
        <v>12</v>
      </c>
      <c r="D828" t="s">
        <v>121</v>
      </c>
      <c r="E828">
        <v>4</v>
      </c>
      <c r="F828">
        <v>16</v>
      </c>
      <c r="G828">
        <v>1</v>
      </c>
      <c r="H828">
        <v>21</v>
      </c>
      <c r="J828">
        <v>8</v>
      </c>
    </row>
    <row r="829" spans="1:10" x14ac:dyDescent="0.25">
      <c r="A829" t="s">
        <v>295</v>
      </c>
      <c r="B829" t="s">
        <v>466</v>
      </c>
      <c r="C829" t="s">
        <v>12</v>
      </c>
      <c r="D829" t="s">
        <v>121</v>
      </c>
      <c r="E829">
        <v>41</v>
      </c>
      <c r="F829">
        <v>68</v>
      </c>
      <c r="G829">
        <v>38</v>
      </c>
      <c r="H829">
        <v>147</v>
      </c>
      <c r="J829">
        <v>9</v>
      </c>
    </row>
    <row r="830" spans="1:10" x14ac:dyDescent="0.25">
      <c r="A830" t="s">
        <v>295</v>
      </c>
      <c r="B830" t="s">
        <v>467</v>
      </c>
      <c r="C830" t="s">
        <v>12</v>
      </c>
      <c r="D830" t="s">
        <v>121</v>
      </c>
      <c r="F830">
        <v>1</v>
      </c>
      <c r="H830">
        <v>1</v>
      </c>
      <c r="J830">
        <v>10</v>
      </c>
    </row>
    <row r="831" spans="1:10" x14ac:dyDescent="0.25">
      <c r="A831" t="s">
        <v>295</v>
      </c>
      <c r="B831" t="s">
        <v>468</v>
      </c>
      <c r="C831" t="s">
        <v>12</v>
      </c>
      <c r="D831" t="s">
        <v>121</v>
      </c>
      <c r="E831">
        <v>38</v>
      </c>
      <c r="F831">
        <v>249</v>
      </c>
      <c r="G831">
        <v>20</v>
      </c>
      <c r="H831">
        <v>307</v>
      </c>
      <c r="J831">
        <v>11</v>
      </c>
    </row>
    <row r="832" spans="1:10" x14ac:dyDescent="0.25">
      <c r="A832" t="s">
        <v>295</v>
      </c>
      <c r="B832" t="s">
        <v>469</v>
      </c>
      <c r="C832" t="s">
        <v>12</v>
      </c>
      <c r="D832" t="s">
        <v>121</v>
      </c>
      <c r="E832">
        <v>3</v>
      </c>
      <c r="F832">
        <v>8</v>
      </c>
      <c r="G832">
        <v>2</v>
      </c>
      <c r="H832">
        <v>13</v>
      </c>
      <c r="J832">
        <v>12</v>
      </c>
    </row>
    <row r="833" spans="1:10" x14ac:dyDescent="0.25">
      <c r="A833" t="s">
        <v>295</v>
      </c>
      <c r="B833" t="s">
        <v>470</v>
      </c>
      <c r="C833" t="s">
        <v>12</v>
      </c>
      <c r="D833" t="s">
        <v>121</v>
      </c>
      <c r="E833">
        <v>2</v>
      </c>
      <c r="F833">
        <v>3</v>
      </c>
      <c r="G833">
        <v>4</v>
      </c>
      <c r="H833">
        <v>9</v>
      </c>
      <c r="J833">
        <v>13</v>
      </c>
    </row>
    <row r="834" spans="1:10" x14ac:dyDescent="0.25">
      <c r="A834" t="s">
        <v>295</v>
      </c>
      <c r="B834" t="s">
        <v>471</v>
      </c>
      <c r="C834" t="s">
        <v>12</v>
      </c>
      <c r="D834" t="s">
        <v>121</v>
      </c>
      <c r="E834">
        <v>10</v>
      </c>
      <c r="F834">
        <v>24</v>
      </c>
      <c r="G834">
        <v>5</v>
      </c>
      <c r="H834">
        <v>39</v>
      </c>
      <c r="J834">
        <v>14</v>
      </c>
    </row>
    <row r="835" spans="1:10" x14ac:dyDescent="0.25">
      <c r="A835" t="s">
        <v>295</v>
      </c>
      <c r="B835" t="s">
        <v>472</v>
      </c>
      <c r="C835" t="s">
        <v>12</v>
      </c>
      <c r="D835" t="s">
        <v>121</v>
      </c>
      <c r="J835">
        <v>15</v>
      </c>
    </row>
    <row r="836" spans="1:10" x14ac:dyDescent="0.25">
      <c r="A836" t="s">
        <v>295</v>
      </c>
      <c r="B836" t="s">
        <v>473</v>
      </c>
      <c r="C836" t="s">
        <v>12</v>
      </c>
      <c r="D836" t="s">
        <v>121</v>
      </c>
      <c r="E836">
        <v>92</v>
      </c>
      <c r="F836">
        <v>342</v>
      </c>
      <c r="G836">
        <v>61</v>
      </c>
      <c r="H836">
        <v>495</v>
      </c>
      <c r="J836">
        <v>16</v>
      </c>
    </row>
    <row r="837" spans="1:10" x14ac:dyDescent="0.25">
      <c r="A837" t="s">
        <v>295</v>
      </c>
      <c r="B837" t="s">
        <v>474</v>
      </c>
      <c r="C837" t="s">
        <v>12</v>
      </c>
      <c r="D837" t="s">
        <v>121</v>
      </c>
      <c r="E837">
        <v>50</v>
      </c>
      <c r="F837">
        <v>109</v>
      </c>
      <c r="G837">
        <v>34</v>
      </c>
      <c r="H837">
        <v>193</v>
      </c>
      <c r="J837">
        <v>17</v>
      </c>
    </row>
    <row r="838" spans="1:10" x14ac:dyDescent="0.25">
      <c r="A838" t="s">
        <v>295</v>
      </c>
      <c r="B838" t="s">
        <v>475</v>
      </c>
      <c r="C838" t="s">
        <v>12</v>
      </c>
      <c r="D838" t="s">
        <v>121</v>
      </c>
      <c r="E838">
        <v>8</v>
      </c>
      <c r="F838">
        <v>35</v>
      </c>
      <c r="G838">
        <v>7</v>
      </c>
      <c r="H838">
        <v>50</v>
      </c>
      <c r="J838">
        <v>18</v>
      </c>
    </row>
    <row r="839" spans="1:10" x14ac:dyDescent="0.25">
      <c r="A839" t="s">
        <v>295</v>
      </c>
      <c r="B839" t="s">
        <v>476</v>
      </c>
      <c r="C839" t="s">
        <v>12</v>
      </c>
      <c r="D839" t="s">
        <v>121</v>
      </c>
      <c r="E839">
        <v>10</v>
      </c>
      <c r="F839">
        <v>13</v>
      </c>
      <c r="G839">
        <v>11</v>
      </c>
      <c r="H839">
        <v>34</v>
      </c>
      <c r="J839">
        <v>19</v>
      </c>
    </row>
    <row r="840" spans="1:10" x14ac:dyDescent="0.25">
      <c r="A840" t="s">
        <v>295</v>
      </c>
      <c r="B840" t="s">
        <v>477</v>
      </c>
      <c r="C840" t="s">
        <v>12</v>
      </c>
      <c r="D840" t="s">
        <v>121</v>
      </c>
      <c r="E840">
        <v>8</v>
      </c>
      <c r="F840">
        <v>34</v>
      </c>
      <c r="G840">
        <v>9</v>
      </c>
      <c r="H840">
        <v>51</v>
      </c>
      <c r="J840">
        <v>20</v>
      </c>
    </row>
    <row r="841" spans="1:10" x14ac:dyDescent="0.25">
      <c r="A841" t="s">
        <v>295</v>
      </c>
      <c r="B841" t="s">
        <v>478</v>
      </c>
      <c r="C841" t="s">
        <v>12</v>
      </c>
      <c r="D841" t="s">
        <v>121</v>
      </c>
      <c r="E841">
        <v>20</v>
      </c>
      <c r="F841">
        <v>116</v>
      </c>
      <c r="G841">
        <v>8</v>
      </c>
      <c r="H841">
        <v>144</v>
      </c>
      <c r="J841">
        <v>21</v>
      </c>
    </row>
    <row r="842" spans="1:10" x14ac:dyDescent="0.25">
      <c r="A842" t="s">
        <v>295</v>
      </c>
      <c r="B842" t="s">
        <v>479</v>
      </c>
      <c r="C842" t="s">
        <v>12</v>
      </c>
      <c r="D842" t="s">
        <v>121</v>
      </c>
      <c r="E842">
        <v>12</v>
      </c>
      <c r="F842">
        <v>23</v>
      </c>
      <c r="G842">
        <v>3</v>
      </c>
      <c r="H842">
        <v>38</v>
      </c>
      <c r="J842">
        <v>22</v>
      </c>
    </row>
    <row r="843" spans="1:10" x14ac:dyDescent="0.25">
      <c r="A843" t="s">
        <v>295</v>
      </c>
      <c r="B843" t="s">
        <v>480</v>
      </c>
      <c r="C843" t="s">
        <v>12</v>
      </c>
      <c r="D843" t="s">
        <v>121</v>
      </c>
      <c r="F843">
        <v>2</v>
      </c>
      <c r="H843">
        <v>2</v>
      </c>
      <c r="J843">
        <v>23</v>
      </c>
    </row>
    <row r="844" spans="1:10" x14ac:dyDescent="0.25">
      <c r="A844" t="s">
        <v>295</v>
      </c>
      <c r="B844" t="s">
        <v>481</v>
      </c>
      <c r="C844" t="s">
        <v>12</v>
      </c>
      <c r="D844" t="s">
        <v>121</v>
      </c>
      <c r="E844">
        <v>26</v>
      </c>
      <c r="F844">
        <v>27</v>
      </c>
      <c r="G844">
        <v>11</v>
      </c>
      <c r="H844">
        <v>64</v>
      </c>
      <c r="J844">
        <v>24</v>
      </c>
    </row>
    <row r="845" spans="1:10" x14ac:dyDescent="0.25">
      <c r="A845" t="s">
        <v>295</v>
      </c>
      <c r="B845" t="s">
        <v>482</v>
      </c>
      <c r="C845" t="s">
        <v>12</v>
      </c>
      <c r="D845" t="s">
        <v>121</v>
      </c>
      <c r="E845">
        <v>26</v>
      </c>
      <c r="F845">
        <v>118</v>
      </c>
      <c r="G845">
        <v>10</v>
      </c>
      <c r="H845">
        <v>154</v>
      </c>
      <c r="J845">
        <v>25</v>
      </c>
    </row>
    <row r="846" spans="1:10" x14ac:dyDescent="0.25">
      <c r="A846" t="s">
        <v>295</v>
      </c>
      <c r="B846" t="s">
        <v>483</v>
      </c>
      <c r="C846" t="s">
        <v>12</v>
      </c>
      <c r="D846" t="s">
        <v>121</v>
      </c>
      <c r="E846">
        <v>8</v>
      </c>
      <c r="F846">
        <v>5</v>
      </c>
      <c r="G846">
        <v>7</v>
      </c>
      <c r="H846">
        <v>20</v>
      </c>
      <c r="J846">
        <v>26</v>
      </c>
    </row>
    <row r="847" spans="1:10" x14ac:dyDescent="0.25">
      <c r="A847" t="s">
        <v>295</v>
      </c>
      <c r="B847" t="s">
        <v>484</v>
      </c>
      <c r="C847" t="s">
        <v>12</v>
      </c>
      <c r="D847" t="s">
        <v>121</v>
      </c>
      <c r="E847">
        <v>4</v>
      </c>
      <c r="F847">
        <v>3</v>
      </c>
      <c r="H847">
        <v>7</v>
      </c>
      <c r="J847">
        <v>27</v>
      </c>
    </row>
    <row r="848" spans="1:10" x14ac:dyDescent="0.25">
      <c r="A848" t="s">
        <v>295</v>
      </c>
      <c r="B848" t="s">
        <v>485</v>
      </c>
      <c r="C848" t="s">
        <v>12</v>
      </c>
      <c r="D848" t="s">
        <v>121</v>
      </c>
      <c r="J848">
        <v>28</v>
      </c>
    </row>
    <row r="849" spans="1:10" x14ac:dyDescent="0.25">
      <c r="A849" t="s">
        <v>295</v>
      </c>
      <c r="B849" t="s">
        <v>486</v>
      </c>
      <c r="C849" t="s">
        <v>12</v>
      </c>
      <c r="D849" t="s">
        <v>121</v>
      </c>
      <c r="E849">
        <v>3</v>
      </c>
      <c r="F849">
        <v>8</v>
      </c>
      <c r="G849">
        <v>4</v>
      </c>
      <c r="H849">
        <v>15</v>
      </c>
      <c r="J849">
        <v>29</v>
      </c>
    </row>
    <row r="850" spans="1:10" x14ac:dyDescent="0.25">
      <c r="A850" t="s">
        <v>295</v>
      </c>
      <c r="B850" t="s">
        <v>487</v>
      </c>
      <c r="C850" t="s">
        <v>12</v>
      </c>
      <c r="D850" t="s">
        <v>121</v>
      </c>
      <c r="J850">
        <v>30</v>
      </c>
    </row>
    <row r="851" spans="1:10" x14ac:dyDescent="0.25">
      <c r="A851" t="s">
        <v>295</v>
      </c>
      <c r="B851" t="s">
        <v>488</v>
      </c>
      <c r="C851" t="s">
        <v>12</v>
      </c>
      <c r="D851" t="s">
        <v>121</v>
      </c>
      <c r="J851">
        <v>31</v>
      </c>
    </row>
    <row r="852" spans="1:10" x14ac:dyDescent="0.25">
      <c r="A852" t="s">
        <v>295</v>
      </c>
      <c r="B852" t="s">
        <v>489</v>
      </c>
      <c r="C852" t="s">
        <v>12</v>
      </c>
      <c r="D852" t="s">
        <v>121</v>
      </c>
      <c r="E852">
        <v>5</v>
      </c>
      <c r="F852">
        <v>30</v>
      </c>
      <c r="G852">
        <v>6</v>
      </c>
      <c r="H852">
        <v>41</v>
      </c>
      <c r="J852">
        <v>32</v>
      </c>
    </row>
    <row r="853" spans="1:10" x14ac:dyDescent="0.25">
      <c r="A853" t="s">
        <v>295</v>
      </c>
      <c r="B853" t="s">
        <v>490</v>
      </c>
      <c r="C853" t="s">
        <v>12</v>
      </c>
      <c r="D853" t="s">
        <v>121</v>
      </c>
      <c r="E853">
        <v>22</v>
      </c>
      <c r="F853">
        <v>9</v>
      </c>
      <c r="G853">
        <v>12</v>
      </c>
      <c r="H853">
        <v>43</v>
      </c>
      <c r="J853">
        <v>33</v>
      </c>
    </row>
    <row r="854" spans="1:10" x14ac:dyDescent="0.25">
      <c r="A854" t="s">
        <v>295</v>
      </c>
      <c r="B854" t="s">
        <v>491</v>
      </c>
      <c r="C854" t="s">
        <v>12</v>
      </c>
      <c r="D854" t="s">
        <v>121</v>
      </c>
      <c r="E854">
        <v>0.61199999999999999</v>
      </c>
      <c r="F854">
        <v>0.74399999999999999</v>
      </c>
      <c r="G854">
        <v>0.7</v>
      </c>
      <c r="H854">
        <v>0.69299999999999995</v>
      </c>
      <c r="J854">
        <v>34</v>
      </c>
    </row>
    <row r="855" spans="1:10" x14ac:dyDescent="0.25">
      <c r="A855" t="s">
        <v>295</v>
      </c>
      <c r="B855" t="s">
        <v>492</v>
      </c>
      <c r="C855" t="s">
        <v>12</v>
      </c>
      <c r="D855" t="s">
        <v>121</v>
      </c>
      <c r="E855">
        <v>0.59599999999999997</v>
      </c>
      <c r="F855">
        <v>0.61399999999999999</v>
      </c>
      <c r="G855">
        <v>0.66700000000000004</v>
      </c>
      <c r="H855">
        <v>0.61</v>
      </c>
      <c r="J855">
        <v>35</v>
      </c>
    </row>
    <row r="856" spans="1:10" x14ac:dyDescent="0.25">
      <c r="A856" t="s">
        <v>295</v>
      </c>
      <c r="B856" t="s">
        <v>178</v>
      </c>
      <c r="C856" t="s">
        <v>12</v>
      </c>
      <c r="D856" t="s">
        <v>121</v>
      </c>
      <c r="E856">
        <v>9696</v>
      </c>
      <c r="F856">
        <v>9751</v>
      </c>
      <c r="G856">
        <v>13056</v>
      </c>
      <c r="H856">
        <v>9766</v>
      </c>
      <c r="J856">
        <v>36</v>
      </c>
    </row>
    <row r="857" spans="1:10" x14ac:dyDescent="0.25">
      <c r="A857" t="s">
        <v>295</v>
      </c>
      <c r="B857" t="s">
        <v>493</v>
      </c>
      <c r="C857" t="s">
        <v>12</v>
      </c>
      <c r="D857" t="s">
        <v>121</v>
      </c>
      <c r="G857">
        <v>2</v>
      </c>
      <c r="J857">
        <v>39</v>
      </c>
    </row>
    <row r="858" spans="1:10" x14ac:dyDescent="0.25">
      <c r="A858" t="s">
        <v>295</v>
      </c>
      <c r="B858" t="s">
        <v>494</v>
      </c>
      <c r="C858" t="s">
        <v>12</v>
      </c>
      <c r="D858" t="s">
        <v>121</v>
      </c>
      <c r="G858">
        <v>2</v>
      </c>
      <c r="H858">
        <v>1</v>
      </c>
      <c r="J858">
        <v>40</v>
      </c>
    </row>
    <row r="859" spans="1:10" x14ac:dyDescent="0.25">
      <c r="A859" t="s">
        <v>295</v>
      </c>
      <c r="B859" t="s">
        <v>495</v>
      </c>
      <c r="C859" t="s">
        <v>12</v>
      </c>
      <c r="D859" t="s">
        <v>121</v>
      </c>
      <c r="G859">
        <v>2</v>
      </c>
      <c r="H859">
        <v>1</v>
      </c>
      <c r="J859">
        <v>41</v>
      </c>
    </row>
    <row r="860" spans="1:10" x14ac:dyDescent="0.25">
      <c r="A860" t="s">
        <v>302</v>
      </c>
      <c r="B860" t="s">
        <v>458</v>
      </c>
      <c r="C860" t="s">
        <v>13</v>
      </c>
      <c r="D860" t="s">
        <v>122</v>
      </c>
      <c r="J860">
        <v>1</v>
      </c>
    </row>
    <row r="861" spans="1:10" x14ac:dyDescent="0.25">
      <c r="A861" t="s">
        <v>302</v>
      </c>
      <c r="B861" t="s">
        <v>459</v>
      </c>
      <c r="C861" t="s">
        <v>13</v>
      </c>
      <c r="D861" t="s">
        <v>122</v>
      </c>
      <c r="F861">
        <v>1</v>
      </c>
      <c r="H861">
        <v>1</v>
      </c>
      <c r="J861">
        <v>2</v>
      </c>
    </row>
    <row r="862" spans="1:10" x14ac:dyDescent="0.25">
      <c r="A862" t="s">
        <v>302</v>
      </c>
      <c r="B862" t="s">
        <v>460</v>
      </c>
      <c r="C862" t="s">
        <v>13</v>
      </c>
      <c r="D862" t="s">
        <v>122</v>
      </c>
      <c r="F862">
        <v>1</v>
      </c>
      <c r="J862">
        <v>3</v>
      </c>
    </row>
    <row r="863" spans="1:10" x14ac:dyDescent="0.25">
      <c r="A863" t="s">
        <v>302</v>
      </c>
      <c r="B863" t="s">
        <v>461</v>
      </c>
      <c r="C863" t="s">
        <v>13</v>
      </c>
      <c r="D863" t="s">
        <v>122</v>
      </c>
      <c r="F863">
        <v>1</v>
      </c>
      <c r="H863">
        <v>1</v>
      </c>
      <c r="J863">
        <v>4</v>
      </c>
    </row>
    <row r="864" spans="1:10" x14ac:dyDescent="0.25">
      <c r="A864" t="s">
        <v>302</v>
      </c>
      <c r="B864" t="s">
        <v>462</v>
      </c>
      <c r="C864" t="s">
        <v>13</v>
      </c>
      <c r="D864" t="s">
        <v>122</v>
      </c>
      <c r="J864">
        <v>5</v>
      </c>
    </row>
    <row r="865" spans="1:10" x14ac:dyDescent="0.25">
      <c r="A865" t="s">
        <v>302</v>
      </c>
      <c r="B865" t="s">
        <v>463</v>
      </c>
      <c r="C865" t="s">
        <v>13</v>
      </c>
      <c r="D865" t="s">
        <v>122</v>
      </c>
      <c r="J865">
        <v>6</v>
      </c>
    </row>
    <row r="866" spans="1:10" x14ac:dyDescent="0.25">
      <c r="A866" t="s">
        <v>302</v>
      </c>
      <c r="B866" t="s">
        <v>464</v>
      </c>
      <c r="C866" t="s">
        <v>13</v>
      </c>
      <c r="D866" t="s">
        <v>122</v>
      </c>
      <c r="J866">
        <v>7</v>
      </c>
    </row>
    <row r="867" spans="1:10" x14ac:dyDescent="0.25">
      <c r="A867" t="s">
        <v>302</v>
      </c>
      <c r="B867" t="s">
        <v>465</v>
      </c>
      <c r="C867" t="s">
        <v>13</v>
      </c>
      <c r="D867" t="s">
        <v>122</v>
      </c>
      <c r="J867">
        <v>8</v>
      </c>
    </row>
    <row r="868" spans="1:10" x14ac:dyDescent="0.25">
      <c r="A868" t="s">
        <v>302</v>
      </c>
      <c r="B868" t="s">
        <v>466</v>
      </c>
      <c r="C868" t="s">
        <v>13</v>
      </c>
      <c r="D868" t="s">
        <v>122</v>
      </c>
      <c r="J868">
        <v>9</v>
      </c>
    </row>
    <row r="869" spans="1:10" x14ac:dyDescent="0.25">
      <c r="A869" t="s">
        <v>302</v>
      </c>
      <c r="B869" t="s">
        <v>467</v>
      </c>
      <c r="C869" t="s">
        <v>13</v>
      </c>
      <c r="D869" t="s">
        <v>122</v>
      </c>
      <c r="J869">
        <v>10</v>
      </c>
    </row>
    <row r="870" spans="1:10" x14ac:dyDescent="0.25">
      <c r="A870" t="s">
        <v>302</v>
      </c>
      <c r="B870" t="s">
        <v>468</v>
      </c>
      <c r="C870" t="s">
        <v>13</v>
      </c>
      <c r="D870" t="s">
        <v>122</v>
      </c>
      <c r="F870">
        <v>1</v>
      </c>
      <c r="H870">
        <v>1</v>
      </c>
      <c r="J870">
        <v>11</v>
      </c>
    </row>
    <row r="871" spans="1:10" x14ac:dyDescent="0.25">
      <c r="A871" t="s">
        <v>302</v>
      </c>
      <c r="B871" t="s">
        <v>469</v>
      </c>
      <c r="C871" t="s">
        <v>13</v>
      </c>
      <c r="D871" t="s">
        <v>122</v>
      </c>
      <c r="J871">
        <v>12</v>
      </c>
    </row>
    <row r="872" spans="1:10" x14ac:dyDescent="0.25">
      <c r="A872" t="s">
        <v>302</v>
      </c>
      <c r="B872" t="s">
        <v>470</v>
      </c>
      <c r="C872" t="s">
        <v>13</v>
      </c>
      <c r="D872" t="s">
        <v>122</v>
      </c>
      <c r="F872">
        <v>1</v>
      </c>
      <c r="H872">
        <v>1</v>
      </c>
      <c r="J872">
        <v>13</v>
      </c>
    </row>
    <row r="873" spans="1:10" x14ac:dyDescent="0.25">
      <c r="A873" t="s">
        <v>302</v>
      </c>
      <c r="B873" t="s">
        <v>471</v>
      </c>
      <c r="C873" t="s">
        <v>13</v>
      </c>
      <c r="D873" t="s">
        <v>122</v>
      </c>
      <c r="F873">
        <v>1</v>
      </c>
      <c r="H873">
        <v>1</v>
      </c>
      <c r="J873">
        <v>14</v>
      </c>
    </row>
    <row r="874" spans="1:10" x14ac:dyDescent="0.25">
      <c r="A874" t="s">
        <v>302</v>
      </c>
      <c r="B874" t="s">
        <v>472</v>
      </c>
      <c r="C874" t="s">
        <v>13</v>
      </c>
      <c r="D874" t="s">
        <v>122</v>
      </c>
      <c r="J874">
        <v>15</v>
      </c>
    </row>
    <row r="875" spans="1:10" x14ac:dyDescent="0.25">
      <c r="A875" t="s">
        <v>302</v>
      </c>
      <c r="B875" t="s">
        <v>473</v>
      </c>
      <c r="C875" t="s">
        <v>13</v>
      </c>
      <c r="D875" t="s">
        <v>122</v>
      </c>
      <c r="F875">
        <v>1</v>
      </c>
      <c r="H875">
        <v>1</v>
      </c>
      <c r="J875">
        <v>16</v>
      </c>
    </row>
    <row r="876" spans="1:10" x14ac:dyDescent="0.25">
      <c r="A876" t="s">
        <v>302</v>
      </c>
      <c r="B876" t="s">
        <v>474</v>
      </c>
      <c r="C876" t="s">
        <v>13</v>
      </c>
      <c r="D876" t="s">
        <v>122</v>
      </c>
      <c r="J876">
        <v>17</v>
      </c>
    </row>
    <row r="877" spans="1:10" x14ac:dyDescent="0.25">
      <c r="A877" t="s">
        <v>302</v>
      </c>
      <c r="B877" t="s">
        <v>475</v>
      </c>
      <c r="C877" t="s">
        <v>13</v>
      </c>
      <c r="D877" t="s">
        <v>122</v>
      </c>
      <c r="J877">
        <v>18</v>
      </c>
    </row>
    <row r="878" spans="1:10" x14ac:dyDescent="0.25">
      <c r="A878" t="s">
        <v>302</v>
      </c>
      <c r="B878" t="s">
        <v>476</v>
      </c>
      <c r="C878" t="s">
        <v>13</v>
      </c>
      <c r="D878" t="s">
        <v>122</v>
      </c>
      <c r="F878">
        <v>1</v>
      </c>
      <c r="H878">
        <v>1</v>
      </c>
      <c r="J878">
        <v>19</v>
      </c>
    </row>
    <row r="879" spans="1:10" x14ac:dyDescent="0.25">
      <c r="A879" t="s">
        <v>302</v>
      </c>
      <c r="B879" t="s">
        <v>477</v>
      </c>
      <c r="C879" t="s">
        <v>13</v>
      </c>
      <c r="D879" t="s">
        <v>122</v>
      </c>
      <c r="J879">
        <v>20</v>
      </c>
    </row>
    <row r="880" spans="1:10" x14ac:dyDescent="0.25">
      <c r="A880" t="s">
        <v>302</v>
      </c>
      <c r="B880" t="s">
        <v>478</v>
      </c>
      <c r="C880" t="s">
        <v>13</v>
      </c>
      <c r="D880" t="s">
        <v>122</v>
      </c>
      <c r="J880">
        <v>21</v>
      </c>
    </row>
    <row r="881" spans="1:10" x14ac:dyDescent="0.25">
      <c r="A881" t="s">
        <v>302</v>
      </c>
      <c r="B881" t="s">
        <v>479</v>
      </c>
      <c r="C881" t="s">
        <v>13</v>
      </c>
      <c r="D881" t="s">
        <v>122</v>
      </c>
      <c r="J881">
        <v>22</v>
      </c>
    </row>
    <row r="882" spans="1:10" x14ac:dyDescent="0.25">
      <c r="A882" t="s">
        <v>302</v>
      </c>
      <c r="B882" t="s">
        <v>480</v>
      </c>
      <c r="C882" t="s">
        <v>13</v>
      </c>
      <c r="D882" t="s">
        <v>122</v>
      </c>
      <c r="J882">
        <v>23</v>
      </c>
    </row>
    <row r="883" spans="1:10" x14ac:dyDescent="0.25">
      <c r="A883" t="s">
        <v>302</v>
      </c>
      <c r="B883" t="s">
        <v>481</v>
      </c>
      <c r="C883" t="s">
        <v>13</v>
      </c>
      <c r="D883" t="s">
        <v>122</v>
      </c>
      <c r="J883">
        <v>24</v>
      </c>
    </row>
    <row r="884" spans="1:10" x14ac:dyDescent="0.25">
      <c r="A884" t="s">
        <v>302</v>
      </c>
      <c r="B884" t="s">
        <v>482</v>
      </c>
      <c r="C884" t="s">
        <v>13</v>
      </c>
      <c r="D884" t="s">
        <v>122</v>
      </c>
      <c r="J884">
        <v>25</v>
      </c>
    </row>
    <row r="885" spans="1:10" x14ac:dyDescent="0.25">
      <c r="A885" t="s">
        <v>302</v>
      </c>
      <c r="B885" t="s">
        <v>483</v>
      </c>
      <c r="C885" t="s">
        <v>13</v>
      </c>
      <c r="D885" t="s">
        <v>122</v>
      </c>
      <c r="J885">
        <v>26</v>
      </c>
    </row>
    <row r="886" spans="1:10" x14ac:dyDescent="0.25">
      <c r="A886" t="s">
        <v>302</v>
      </c>
      <c r="B886" t="s">
        <v>484</v>
      </c>
      <c r="C886" t="s">
        <v>13</v>
      </c>
      <c r="D886" t="s">
        <v>122</v>
      </c>
      <c r="J886">
        <v>27</v>
      </c>
    </row>
    <row r="887" spans="1:10" x14ac:dyDescent="0.25">
      <c r="A887" t="s">
        <v>302</v>
      </c>
      <c r="B887" t="s">
        <v>485</v>
      </c>
      <c r="C887" t="s">
        <v>13</v>
      </c>
      <c r="D887" t="s">
        <v>122</v>
      </c>
      <c r="J887">
        <v>28</v>
      </c>
    </row>
    <row r="888" spans="1:10" x14ac:dyDescent="0.25">
      <c r="A888" t="s">
        <v>302</v>
      </c>
      <c r="B888" t="s">
        <v>486</v>
      </c>
      <c r="C888" t="s">
        <v>13</v>
      </c>
      <c r="D888" t="s">
        <v>122</v>
      </c>
      <c r="J888">
        <v>29</v>
      </c>
    </row>
    <row r="889" spans="1:10" x14ac:dyDescent="0.25">
      <c r="A889" t="s">
        <v>302</v>
      </c>
      <c r="B889" t="s">
        <v>487</v>
      </c>
      <c r="C889" t="s">
        <v>13</v>
      </c>
      <c r="D889" t="s">
        <v>122</v>
      </c>
      <c r="J889">
        <v>30</v>
      </c>
    </row>
    <row r="890" spans="1:10" x14ac:dyDescent="0.25">
      <c r="A890" t="s">
        <v>302</v>
      </c>
      <c r="B890" t="s">
        <v>488</v>
      </c>
      <c r="C890" t="s">
        <v>13</v>
      </c>
      <c r="D890" t="s">
        <v>122</v>
      </c>
      <c r="J890">
        <v>31</v>
      </c>
    </row>
    <row r="891" spans="1:10" x14ac:dyDescent="0.25">
      <c r="A891" t="s">
        <v>302</v>
      </c>
      <c r="B891" t="s">
        <v>489</v>
      </c>
      <c r="C891" t="s">
        <v>13</v>
      </c>
      <c r="D891" t="s">
        <v>122</v>
      </c>
      <c r="J891">
        <v>32</v>
      </c>
    </row>
    <row r="892" spans="1:10" x14ac:dyDescent="0.25">
      <c r="A892" t="s">
        <v>302</v>
      </c>
      <c r="B892" t="s">
        <v>490</v>
      </c>
      <c r="C892" t="s">
        <v>13</v>
      </c>
      <c r="D892" t="s">
        <v>122</v>
      </c>
      <c r="J892">
        <v>33</v>
      </c>
    </row>
    <row r="893" spans="1:10" x14ac:dyDescent="0.25">
      <c r="A893" t="s">
        <v>302</v>
      </c>
      <c r="B893" t="s">
        <v>491</v>
      </c>
      <c r="C893" t="s">
        <v>13</v>
      </c>
      <c r="D893" t="s">
        <v>122</v>
      </c>
      <c r="E893">
        <v>1</v>
      </c>
      <c r="H893">
        <v>1</v>
      </c>
      <c r="J893">
        <v>34</v>
      </c>
    </row>
    <row r="894" spans="1:10" x14ac:dyDescent="0.25">
      <c r="A894" t="s">
        <v>302</v>
      </c>
      <c r="B894" t="s">
        <v>492</v>
      </c>
      <c r="C894" t="s">
        <v>13</v>
      </c>
      <c r="D894" t="s">
        <v>122</v>
      </c>
      <c r="E894">
        <v>1</v>
      </c>
      <c r="H894">
        <v>1</v>
      </c>
      <c r="J894">
        <v>35</v>
      </c>
    </row>
    <row r="895" spans="1:10" x14ac:dyDescent="0.25">
      <c r="A895" t="s">
        <v>302</v>
      </c>
      <c r="B895" t="s">
        <v>178</v>
      </c>
      <c r="C895" t="s">
        <v>13</v>
      </c>
      <c r="D895" t="s">
        <v>122</v>
      </c>
      <c r="E895">
        <v>4974</v>
      </c>
      <c r="H895">
        <v>4974</v>
      </c>
      <c r="J895">
        <v>36</v>
      </c>
    </row>
    <row r="896" spans="1:10" x14ac:dyDescent="0.25">
      <c r="A896" t="s">
        <v>302</v>
      </c>
      <c r="B896" t="s">
        <v>493</v>
      </c>
      <c r="C896" t="s">
        <v>13</v>
      </c>
      <c r="D896" t="s">
        <v>122</v>
      </c>
      <c r="G896">
        <v>1</v>
      </c>
      <c r="J896">
        <v>39</v>
      </c>
    </row>
    <row r="897" spans="1:10" x14ac:dyDescent="0.25">
      <c r="A897" t="s">
        <v>302</v>
      </c>
      <c r="B897" t="s">
        <v>494</v>
      </c>
      <c r="C897" t="s">
        <v>13</v>
      </c>
      <c r="D897" t="s">
        <v>122</v>
      </c>
      <c r="G897">
        <v>1</v>
      </c>
      <c r="H897">
        <v>1</v>
      </c>
      <c r="J897">
        <v>40</v>
      </c>
    </row>
    <row r="898" spans="1:10" x14ac:dyDescent="0.25">
      <c r="A898" t="s">
        <v>302</v>
      </c>
      <c r="B898" t="s">
        <v>495</v>
      </c>
      <c r="C898" t="s">
        <v>13</v>
      </c>
      <c r="D898" t="s">
        <v>122</v>
      </c>
      <c r="G898">
        <v>1</v>
      </c>
      <c r="H898">
        <v>1</v>
      </c>
      <c r="J898">
        <v>41</v>
      </c>
    </row>
    <row r="899" spans="1:10" x14ac:dyDescent="0.25">
      <c r="A899" t="s">
        <v>297</v>
      </c>
      <c r="B899" t="s">
        <v>458</v>
      </c>
      <c r="C899" t="s">
        <v>13</v>
      </c>
      <c r="D899" t="s">
        <v>123</v>
      </c>
      <c r="E899">
        <v>1</v>
      </c>
      <c r="F899">
        <v>64</v>
      </c>
      <c r="G899">
        <v>16</v>
      </c>
      <c r="H899">
        <v>81</v>
      </c>
      <c r="J899">
        <v>1</v>
      </c>
    </row>
    <row r="900" spans="1:10" x14ac:dyDescent="0.25">
      <c r="A900" t="s">
        <v>297</v>
      </c>
      <c r="B900" t="s">
        <v>459</v>
      </c>
      <c r="C900" t="s">
        <v>13</v>
      </c>
      <c r="D900" t="s">
        <v>123</v>
      </c>
      <c r="E900">
        <v>2</v>
      </c>
      <c r="F900">
        <v>83</v>
      </c>
      <c r="G900">
        <v>29</v>
      </c>
      <c r="H900">
        <v>114</v>
      </c>
      <c r="J900">
        <v>2</v>
      </c>
    </row>
    <row r="901" spans="1:10" x14ac:dyDescent="0.25">
      <c r="A901" t="s">
        <v>297</v>
      </c>
      <c r="B901" t="s">
        <v>460</v>
      </c>
      <c r="C901" t="s">
        <v>13</v>
      </c>
      <c r="D901" t="s">
        <v>123</v>
      </c>
      <c r="F901">
        <v>26</v>
      </c>
      <c r="J901">
        <v>3</v>
      </c>
    </row>
    <row r="902" spans="1:10" x14ac:dyDescent="0.25">
      <c r="A902" t="s">
        <v>297</v>
      </c>
      <c r="B902" t="s">
        <v>461</v>
      </c>
      <c r="C902" t="s">
        <v>13</v>
      </c>
      <c r="D902" t="s">
        <v>123</v>
      </c>
      <c r="E902">
        <v>1</v>
      </c>
      <c r="F902">
        <v>39</v>
      </c>
      <c r="G902">
        <v>14</v>
      </c>
      <c r="H902">
        <v>54</v>
      </c>
      <c r="J902">
        <v>4</v>
      </c>
    </row>
    <row r="903" spans="1:10" x14ac:dyDescent="0.25">
      <c r="A903" t="s">
        <v>297</v>
      </c>
      <c r="B903" t="s">
        <v>462</v>
      </c>
      <c r="C903" t="s">
        <v>13</v>
      </c>
      <c r="D903" t="s">
        <v>123</v>
      </c>
      <c r="E903">
        <v>1</v>
      </c>
      <c r="F903">
        <v>44</v>
      </c>
      <c r="G903">
        <v>15</v>
      </c>
      <c r="H903">
        <v>60</v>
      </c>
      <c r="J903">
        <v>5</v>
      </c>
    </row>
    <row r="904" spans="1:10" x14ac:dyDescent="0.25">
      <c r="A904" t="s">
        <v>297</v>
      </c>
      <c r="B904" t="s">
        <v>463</v>
      </c>
      <c r="C904" t="s">
        <v>13</v>
      </c>
      <c r="D904" t="s">
        <v>123</v>
      </c>
      <c r="F904">
        <v>1</v>
      </c>
      <c r="H904">
        <v>1</v>
      </c>
      <c r="J904">
        <v>6</v>
      </c>
    </row>
    <row r="905" spans="1:10" x14ac:dyDescent="0.25">
      <c r="A905" t="s">
        <v>297</v>
      </c>
      <c r="B905" t="s">
        <v>464</v>
      </c>
      <c r="C905" t="s">
        <v>13</v>
      </c>
      <c r="D905" t="s">
        <v>123</v>
      </c>
      <c r="F905">
        <v>1</v>
      </c>
      <c r="H905">
        <v>1</v>
      </c>
      <c r="J905">
        <v>7</v>
      </c>
    </row>
    <row r="906" spans="1:10" x14ac:dyDescent="0.25">
      <c r="A906" t="s">
        <v>297</v>
      </c>
      <c r="B906" t="s">
        <v>465</v>
      </c>
      <c r="C906" t="s">
        <v>13</v>
      </c>
      <c r="D906" t="s">
        <v>123</v>
      </c>
      <c r="F906">
        <v>1</v>
      </c>
      <c r="H906">
        <v>1</v>
      </c>
      <c r="J906">
        <v>8</v>
      </c>
    </row>
    <row r="907" spans="1:10" x14ac:dyDescent="0.25">
      <c r="A907" t="s">
        <v>297</v>
      </c>
      <c r="B907" t="s">
        <v>466</v>
      </c>
      <c r="C907" t="s">
        <v>13</v>
      </c>
      <c r="D907" t="s">
        <v>123</v>
      </c>
      <c r="F907">
        <v>3</v>
      </c>
      <c r="H907">
        <v>3</v>
      </c>
      <c r="J907">
        <v>9</v>
      </c>
    </row>
    <row r="908" spans="1:10" x14ac:dyDescent="0.25">
      <c r="A908" t="s">
        <v>297</v>
      </c>
      <c r="B908" t="s">
        <v>467</v>
      </c>
      <c r="C908" t="s">
        <v>13</v>
      </c>
      <c r="D908" t="s">
        <v>123</v>
      </c>
      <c r="J908">
        <v>10</v>
      </c>
    </row>
    <row r="909" spans="1:10" x14ac:dyDescent="0.25">
      <c r="A909" t="s">
        <v>297</v>
      </c>
      <c r="B909" t="s">
        <v>468</v>
      </c>
      <c r="C909" t="s">
        <v>13</v>
      </c>
      <c r="D909" t="s">
        <v>123</v>
      </c>
      <c r="E909">
        <v>2</v>
      </c>
      <c r="F909">
        <v>78</v>
      </c>
      <c r="G909">
        <v>28</v>
      </c>
      <c r="H909">
        <v>108</v>
      </c>
      <c r="J909">
        <v>11</v>
      </c>
    </row>
    <row r="910" spans="1:10" x14ac:dyDescent="0.25">
      <c r="A910" t="s">
        <v>297</v>
      </c>
      <c r="B910" t="s">
        <v>469</v>
      </c>
      <c r="C910" t="s">
        <v>13</v>
      </c>
      <c r="D910" t="s">
        <v>123</v>
      </c>
      <c r="F910">
        <v>1</v>
      </c>
      <c r="H910">
        <v>1</v>
      </c>
      <c r="J910">
        <v>12</v>
      </c>
    </row>
    <row r="911" spans="1:10" x14ac:dyDescent="0.25">
      <c r="A911" t="s">
        <v>297</v>
      </c>
      <c r="B911" t="s">
        <v>470</v>
      </c>
      <c r="C911" t="s">
        <v>13</v>
      </c>
      <c r="D911" t="s">
        <v>123</v>
      </c>
      <c r="F911">
        <v>4</v>
      </c>
      <c r="G911">
        <v>3</v>
      </c>
      <c r="H911">
        <v>7</v>
      </c>
      <c r="J911">
        <v>13</v>
      </c>
    </row>
    <row r="912" spans="1:10" x14ac:dyDescent="0.25">
      <c r="A912" t="s">
        <v>297</v>
      </c>
      <c r="B912" t="s">
        <v>471</v>
      </c>
      <c r="C912" t="s">
        <v>13</v>
      </c>
      <c r="D912" t="s">
        <v>123</v>
      </c>
      <c r="F912">
        <v>8</v>
      </c>
      <c r="G912">
        <v>2</v>
      </c>
      <c r="H912">
        <v>10</v>
      </c>
      <c r="J912">
        <v>14</v>
      </c>
    </row>
    <row r="913" spans="1:10" x14ac:dyDescent="0.25">
      <c r="A913" t="s">
        <v>297</v>
      </c>
      <c r="B913" t="s">
        <v>472</v>
      </c>
      <c r="C913" t="s">
        <v>13</v>
      </c>
      <c r="D913" t="s">
        <v>123</v>
      </c>
      <c r="J913">
        <v>15</v>
      </c>
    </row>
    <row r="914" spans="1:10" x14ac:dyDescent="0.25">
      <c r="A914" t="s">
        <v>297</v>
      </c>
      <c r="B914" t="s">
        <v>473</v>
      </c>
      <c r="C914" t="s">
        <v>13</v>
      </c>
      <c r="D914" t="s">
        <v>123</v>
      </c>
      <c r="E914">
        <v>2</v>
      </c>
      <c r="F914">
        <v>71</v>
      </c>
      <c r="G914">
        <v>17</v>
      </c>
      <c r="H914">
        <v>90</v>
      </c>
      <c r="J914">
        <v>16</v>
      </c>
    </row>
    <row r="915" spans="1:10" x14ac:dyDescent="0.25">
      <c r="A915" t="s">
        <v>297</v>
      </c>
      <c r="B915" t="s">
        <v>474</v>
      </c>
      <c r="C915" t="s">
        <v>13</v>
      </c>
      <c r="D915" t="s">
        <v>123</v>
      </c>
      <c r="F915">
        <v>40</v>
      </c>
      <c r="G915">
        <v>8</v>
      </c>
      <c r="H915">
        <v>48</v>
      </c>
      <c r="J915">
        <v>17</v>
      </c>
    </row>
    <row r="916" spans="1:10" x14ac:dyDescent="0.25">
      <c r="A916" t="s">
        <v>297</v>
      </c>
      <c r="B916" t="s">
        <v>475</v>
      </c>
      <c r="C916" t="s">
        <v>13</v>
      </c>
      <c r="D916" t="s">
        <v>123</v>
      </c>
      <c r="F916">
        <v>9</v>
      </c>
      <c r="G916">
        <v>2</v>
      </c>
      <c r="H916">
        <v>11</v>
      </c>
      <c r="J916">
        <v>18</v>
      </c>
    </row>
    <row r="917" spans="1:10" x14ac:dyDescent="0.25">
      <c r="A917" t="s">
        <v>297</v>
      </c>
      <c r="B917" t="s">
        <v>476</v>
      </c>
      <c r="C917" t="s">
        <v>13</v>
      </c>
      <c r="D917" t="s">
        <v>123</v>
      </c>
      <c r="E917">
        <v>1</v>
      </c>
      <c r="F917">
        <v>7</v>
      </c>
      <c r="G917">
        <v>13</v>
      </c>
      <c r="H917">
        <v>21</v>
      </c>
      <c r="J917">
        <v>19</v>
      </c>
    </row>
    <row r="918" spans="1:10" x14ac:dyDescent="0.25">
      <c r="A918" t="s">
        <v>297</v>
      </c>
      <c r="B918" t="s">
        <v>477</v>
      </c>
      <c r="C918" t="s">
        <v>13</v>
      </c>
      <c r="D918" t="s">
        <v>123</v>
      </c>
      <c r="E918">
        <v>1</v>
      </c>
      <c r="F918">
        <v>8</v>
      </c>
      <c r="G918">
        <v>5</v>
      </c>
      <c r="H918">
        <v>14</v>
      </c>
      <c r="J918">
        <v>20</v>
      </c>
    </row>
    <row r="919" spans="1:10" x14ac:dyDescent="0.25">
      <c r="A919" t="s">
        <v>297</v>
      </c>
      <c r="B919" t="s">
        <v>478</v>
      </c>
      <c r="C919" t="s">
        <v>13</v>
      </c>
      <c r="D919" t="s">
        <v>123</v>
      </c>
      <c r="F919">
        <v>7</v>
      </c>
      <c r="G919">
        <v>1</v>
      </c>
      <c r="H919">
        <v>8</v>
      </c>
      <c r="J919">
        <v>21</v>
      </c>
    </row>
    <row r="920" spans="1:10" x14ac:dyDescent="0.25">
      <c r="A920" t="s">
        <v>297</v>
      </c>
      <c r="B920" t="s">
        <v>479</v>
      </c>
      <c r="C920" t="s">
        <v>13</v>
      </c>
      <c r="D920" t="s">
        <v>123</v>
      </c>
      <c r="F920">
        <v>2</v>
      </c>
      <c r="H920">
        <v>2</v>
      </c>
      <c r="J920">
        <v>22</v>
      </c>
    </row>
    <row r="921" spans="1:10" x14ac:dyDescent="0.25">
      <c r="A921" t="s">
        <v>297</v>
      </c>
      <c r="B921" t="s">
        <v>480</v>
      </c>
      <c r="C921" t="s">
        <v>13</v>
      </c>
      <c r="D921" t="s">
        <v>123</v>
      </c>
      <c r="J921">
        <v>23</v>
      </c>
    </row>
    <row r="922" spans="1:10" x14ac:dyDescent="0.25">
      <c r="A922" t="s">
        <v>297</v>
      </c>
      <c r="B922" t="s">
        <v>481</v>
      </c>
      <c r="C922" t="s">
        <v>13</v>
      </c>
      <c r="D922" t="s">
        <v>123</v>
      </c>
      <c r="E922">
        <v>1</v>
      </c>
      <c r="F922">
        <v>42</v>
      </c>
      <c r="G922">
        <v>10</v>
      </c>
      <c r="H922">
        <v>53</v>
      </c>
      <c r="J922">
        <v>24</v>
      </c>
    </row>
    <row r="923" spans="1:10" x14ac:dyDescent="0.25">
      <c r="A923" t="s">
        <v>297</v>
      </c>
      <c r="B923" t="s">
        <v>482</v>
      </c>
      <c r="C923" t="s">
        <v>13</v>
      </c>
      <c r="D923" t="s">
        <v>123</v>
      </c>
      <c r="E923">
        <v>1</v>
      </c>
      <c r="F923">
        <v>16</v>
      </c>
      <c r="G923">
        <v>2</v>
      </c>
      <c r="H923">
        <v>19</v>
      </c>
      <c r="J923">
        <v>25</v>
      </c>
    </row>
    <row r="924" spans="1:10" x14ac:dyDescent="0.25">
      <c r="A924" t="s">
        <v>297</v>
      </c>
      <c r="B924" t="s">
        <v>483</v>
      </c>
      <c r="C924" t="s">
        <v>13</v>
      </c>
      <c r="D924" t="s">
        <v>123</v>
      </c>
      <c r="F924">
        <v>14</v>
      </c>
      <c r="G924">
        <v>1</v>
      </c>
      <c r="H924">
        <v>15</v>
      </c>
      <c r="J924">
        <v>26</v>
      </c>
    </row>
    <row r="925" spans="1:10" x14ac:dyDescent="0.25">
      <c r="A925" t="s">
        <v>297</v>
      </c>
      <c r="B925" t="s">
        <v>484</v>
      </c>
      <c r="C925" t="s">
        <v>13</v>
      </c>
      <c r="D925" t="s">
        <v>123</v>
      </c>
      <c r="F925">
        <v>1</v>
      </c>
      <c r="H925">
        <v>1</v>
      </c>
      <c r="J925">
        <v>27</v>
      </c>
    </row>
    <row r="926" spans="1:10" x14ac:dyDescent="0.25">
      <c r="A926" t="s">
        <v>297</v>
      </c>
      <c r="B926" t="s">
        <v>485</v>
      </c>
      <c r="C926" t="s">
        <v>13</v>
      </c>
      <c r="D926" t="s">
        <v>123</v>
      </c>
      <c r="J926">
        <v>28</v>
      </c>
    </row>
    <row r="927" spans="1:10" x14ac:dyDescent="0.25">
      <c r="A927" t="s">
        <v>297</v>
      </c>
      <c r="B927" t="s">
        <v>486</v>
      </c>
      <c r="C927" t="s">
        <v>13</v>
      </c>
      <c r="D927" t="s">
        <v>123</v>
      </c>
      <c r="F927">
        <v>20</v>
      </c>
      <c r="G927">
        <v>12</v>
      </c>
      <c r="H927">
        <v>32</v>
      </c>
      <c r="J927">
        <v>29</v>
      </c>
    </row>
    <row r="928" spans="1:10" x14ac:dyDescent="0.25">
      <c r="A928" t="s">
        <v>297</v>
      </c>
      <c r="B928" t="s">
        <v>487</v>
      </c>
      <c r="C928" t="s">
        <v>13</v>
      </c>
      <c r="D928" t="s">
        <v>123</v>
      </c>
      <c r="J928">
        <v>30</v>
      </c>
    </row>
    <row r="929" spans="1:10" x14ac:dyDescent="0.25">
      <c r="A929" t="s">
        <v>297</v>
      </c>
      <c r="B929" t="s">
        <v>488</v>
      </c>
      <c r="C929" t="s">
        <v>13</v>
      </c>
      <c r="D929" t="s">
        <v>123</v>
      </c>
      <c r="J929">
        <v>31</v>
      </c>
    </row>
    <row r="930" spans="1:10" x14ac:dyDescent="0.25">
      <c r="A930" t="s">
        <v>297</v>
      </c>
      <c r="B930" t="s">
        <v>489</v>
      </c>
      <c r="C930" t="s">
        <v>13</v>
      </c>
      <c r="D930" t="s">
        <v>123</v>
      </c>
      <c r="F930">
        <v>9</v>
      </c>
      <c r="G930">
        <v>6</v>
      </c>
      <c r="H930">
        <v>15</v>
      </c>
      <c r="J930">
        <v>32</v>
      </c>
    </row>
    <row r="931" spans="1:10" x14ac:dyDescent="0.25">
      <c r="A931" t="s">
        <v>297</v>
      </c>
      <c r="B931" t="s">
        <v>490</v>
      </c>
      <c r="C931" t="s">
        <v>13</v>
      </c>
      <c r="D931" t="s">
        <v>123</v>
      </c>
      <c r="F931">
        <v>8</v>
      </c>
      <c r="G931">
        <v>3</v>
      </c>
      <c r="H931">
        <v>11</v>
      </c>
      <c r="J931">
        <v>33</v>
      </c>
    </row>
    <row r="932" spans="1:10" x14ac:dyDescent="0.25">
      <c r="A932" t="s">
        <v>297</v>
      </c>
      <c r="B932" t="s">
        <v>491</v>
      </c>
      <c r="C932" t="s">
        <v>13</v>
      </c>
      <c r="D932" t="s">
        <v>123</v>
      </c>
      <c r="E932">
        <v>1</v>
      </c>
      <c r="F932">
        <v>0.53600000000000003</v>
      </c>
      <c r="G932">
        <v>0.81799999999999995</v>
      </c>
      <c r="H932">
        <v>0.67400000000000004</v>
      </c>
      <c r="J932">
        <v>34</v>
      </c>
    </row>
    <row r="933" spans="1:10" x14ac:dyDescent="0.25">
      <c r="A933" t="s">
        <v>297</v>
      </c>
      <c r="B933" t="s">
        <v>492</v>
      </c>
      <c r="C933" t="s">
        <v>13</v>
      </c>
      <c r="D933" t="s">
        <v>123</v>
      </c>
      <c r="E933">
        <v>0.81299999999999994</v>
      </c>
      <c r="F933">
        <v>0.72699999999999998</v>
      </c>
      <c r="G933">
        <v>1</v>
      </c>
      <c r="H933">
        <v>0.83299999999999996</v>
      </c>
      <c r="J933">
        <v>35</v>
      </c>
    </row>
    <row r="934" spans="1:10" x14ac:dyDescent="0.25">
      <c r="A934" t="s">
        <v>297</v>
      </c>
      <c r="B934" t="s">
        <v>178</v>
      </c>
      <c r="C934" t="s">
        <v>13</v>
      </c>
      <c r="D934" t="s">
        <v>123</v>
      </c>
      <c r="E934">
        <v>7078</v>
      </c>
      <c r="F934">
        <v>8383</v>
      </c>
      <c r="G934">
        <v>7782</v>
      </c>
      <c r="H934">
        <v>7782</v>
      </c>
      <c r="J934">
        <v>36</v>
      </c>
    </row>
    <row r="935" spans="1:10" x14ac:dyDescent="0.25">
      <c r="A935" t="s">
        <v>297</v>
      </c>
      <c r="B935" t="s">
        <v>493</v>
      </c>
      <c r="C935" t="s">
        <v>13</v>
      </c>
      <c r="D935" t="s">
        <v>123</v>
      </c>
      <c r="G935">
        <v>1</v>
      </c>
      <c r="J935">
        <v>39</v>
      </c>
    </row>
    <row r="936" spans="1:10" x14ac:dyDescent="0.25">
      <c r="A936" t="s">
        <v>297</v>
      </c>
      <c r="B936" t="s">
        <v>494</v>
      </c>
      <c r="C936" t="s">
        <v>13</v>
      </c>
      <c r="D936" t="s">
        <v>123</v>
      </c>
      <c r="G936">
        <v>1</v>
      </c>
      <c r="H936">
        <v>1</v>
      </c>
      <c r="J936">
        <v>40</v>
      </c>
    </row>
    <row r="937" spans="1:10" x14ac:dyDescent="0.25">
      <c r="A937" t="s">
        <v>297</v>
      </c>
      <c r="B937" t="s">
        <v>495</v>
      </c>
      <c r="C937" t="s">
        <v>13</v>
      </c>
      <c r="D937" t="s">
        <v>123</v>
      </c>
      <c r="G937">
        <v>1</v>
      </c>
      <c r="H937">
        <v>1</v>
      </c>
      <c r="J937">
        <v>41</v>
      </c>
    </row>
    <row r="938" spans="1:10" x14ac:dyDescent="0.25">
      <c r="A938" t="s">
        <v>296</v>
      </c>
      <c r="B938" t="s">
        <v>458</v>
      </c>
      <c r="C938" t="s">
        <v>13</v>
      </c>
      <c r="D938" t="s">
        <v>124</v>
      </c>
      <c r="E938">
        <v>59</v>
      </c>
      <c r="F938">
        <v>39</v>
      </c>
      <c r="G938">
        <v>3</v>
      </c>
      <c r="H938">
        <v>101</v>
      </c>
      <c r="J938">
        <v>1</v>
      </c>
    </row>
    <row r="939" spans="1:10" x14ac:dyDescent="0.25">
      <c r="A939" t="s">
        <v>296</v>
      </c>
      <c r="B939" t="s">
        <v>459</v>
      </c>
      <c r="C939" t="s">
        <v>13</v>
      </c>
      <c r="D939" t="s">
        <v>124</v>
      </c>
      <c r="E939">
        <v>136</v>
      </c>
      <c r="F939">
        <v>91</v>
      </c>
      <c r="G939">
        <v>20</v>
      </c>
      <c r="H939">
        <v>247</v>
      </c>
      <c r="J939">
        <v>2</v>
      </c>
    </row>
    <row r="940" spans="1:10" x14ac:dyDescent="0.25">
      <c r="A940" t="s">
        <v>296</v>
      </c>
      <c r="B940" t="s">
        <v>460</v>
      </c>
      <c r="C940" t="s">
        <v>13</v>
      </c>
      <c r="D940" t="s">
        <v>124</v>
      </c>
      <c r="E940">
        <v>58</v>
      </c>
      <c r="F940">
        <v>26</v>
      </c>
      <c r="G940">
        <v>2</v>
      </c>
      <c r="H940">
        <v>1</v>
      </c>
      <c r="J940">
        <v>3</v>
      </c>
    </row>
    <row r="941" spans="1:10" x14ac:dyDescent="0.25">
      <c r="A941" t="s">
        <v>296</v>
      </c>
      <c r="B941" t="s">
        <v>461</v>
      </c>
      <c r="C941" t="s">
        <v>13</v>
      </c>
      <c r="D941" t="s">
        <v>124</v>
      </c>
      <c r="E941">
        <v>83</v>
      </c>
      <c r="F941">
        <v>54</v>
      </c>
      <c r="G941">
        <v>10</v>
      </c>
      <c r="H941">
        <v>147</v>
      </c>
      <c r="J941">
        <v>4</v>
      </c>
    </row>
    <row r="942" spans="1:10" x14ac:dyDescent="0.25">
      <c r="A942" t="s">
        <v>296</v>
      </c>
      <c r="B942" t="s">
        <v>462</v>
      </c>
      <c r="C942" t="s">
        <v>13</v>
      </c>
      <c r="D942" t="s">
        <v>124</v>
      </c>
      <c r="E942">
        <v>51</v>
      </c>
      <c r="F942">
        <v>37</v>
      </c>
      <c r="G942">
        <v>10</v>
      </c>
      <c r="H942">
        <v>98</v>
      </c>
      <c r="J942">
        <v>5</v>
      </c>
    </row>
    <row r="943" spans="1:10" x14ac:dyDescent="0.25">
      <c r="A943" t="s">
        <v>296</v>
      </c>
      <c r="B943" t="s">
        <v>463</v>
      </c>
      <c r="C943" t="s">
        <v>13</v>
      </c>
      <c r="D943" t="s">
        <v>124</v>
      </c>
      <c r="E943">
        <v>2</v>
      </c>
      <c r="F943">
        <v>1</v>
      </c>
      <c r="H943">
        <v>3</v>
      </c>
      <c r="J943">
        <v>6</v>
      </c>
    </row>
    <row r="944" spans="1:10" x14ac:dyDescent="0.25">
      <c r="A944" t="s">
        <v>296</v>
      </c>
      <c r="B944" t="s">
        <v>464</v>
      </c>
      <c r="C944" t="s">
        <v>13</v>
      </c>
      <c r="D944" t="s">
        <v>124</v>
      </c>
      <c r="E944">
        <v>1</v>
      </c>
      <c r="F944">
        <v>1</v>
      </c>
      <c r="H944">
        <v>2</v>
      </c>
      <c r="J944">
        <v>7</v>
      </c>
    </row>
    <row r="945" spans="1:10" x14ac:dyDescent="0.25">
      <c r="A945" t="s">
        <v>296</v>
      </c>
      <c r="B945" t="s">
        <v>465</v>
      </c>
      <c r="C945" t="s">
        <v>13</v>
      </c>
      <c r="D945" t="s">
        <v>124</v>
      </c>
      <c r="E945">
        <v>1</v>
      </c>
      <c r="H945">
        <v>1</v>
      </c>
      <c r="J945">
        <v>8</v>
      </c>
    </row>
    <row r="946" spans="1:10" x14ac:dyDescent="0.25">
      <c r="A946" t="s">
        <v>296</v>
      </c>
      <c r="B946" t="s">
        <v>466</v>
      </c>
      <c r="C946" t="s">
        <v>13</v>
      </c>
      <c r="D946" t="s">
        <v>124</v>
      </c>
      <c r="E946">
        <v>2</v>
      </c>
      <c r="H946">
        <v>2</v>
      </c>
      <c r="J946">
        <v>9</v>
      </c>
    </row>
    <row r="947" spans="1:10" x14ac:dyDescent="0.25">
      <c r="A947" t="s">
        <v>296</v>
      </c>
      <c r="B947" t="s">
        <v>467</v>
      </c>
      <c r="C947" t="s">
        <v>13</v>
      </c>
      <c r="D947" t="s">
        <v>124</v>
      </c>
      <c r="J947">
        <v>10</v>
      </c>
    </row>
    <row r="948" spans="1:10" x14ac:dyDescent="0.25">
      <c r="A948" t="s">
        <v>296</v>
      </c>
      <c r="B948" t="s">
        <v>468</v>
      </c>
      <c r="C948" t="s">
        <v>13</v>
      </c>
      <c r="D948" t="s">
        <v>124</v>
      </c>
      <c r="E948">
        <v>128</v>
      </c>
      <c r="F948">
        <v>89</v>
      </c>
      <c r="G948">
        <v>18</v>
      </c>
      <c r="H948">
        <v>235</v>
      </c>
      <c r="J948">
        <v>11</v>
      </c>
    </row>
    <row r="949" spans="1:10" x14ac:dyDescent="0.25">
      <c r="A949" t="s">
        <v>296</v>
      </c>
      <c r="B949" t="s">
        <v>469</v>
      </c>
      <c r="C949" t="s">
        <v>13</v>
      </c>
      <c r="D949" t="s">
        <v>124</v>
      </c>
      <c r="E949">
        <v>1</v>
      </c>
      <c r="F949">
        <v>1</v>
      </c>
      <c r="H949">
        <v>2</v>
      </c>
      <c r="J949">
        <v>12</v>
      </c>
    </row>
    <row r="950" spans="1:10" x14ac:dyDescent="0.25">
      <c r="A950" t="s">
        <v>296</v>
      </c>
      <c r="B950" t="s">
        <v>470</v>
      </c>
      <c r="C950" t="s">
        <v>13</v>
      </c>
      <c r="D950" t="s">
        <v>124</v>
      </c>
      <c r="E950">
        <v>3</v>
      </c>
      <c r="F950">
        <v>8</v>
      </c>
      <c r="G950">
        <v>2</v>
      </c>
      <c r="H950">
        <v>13</v>
      </c>
      <c r="J950">
        <v>13</v>
      </c>
    </row>
    <row r="951" spans="1:10" x14ac:dyDescent="0.25">
      <c r="A951" t="s">
        <v>296</v>
      </c>
      <c r="B951" t="s">
        <v>471</v>
      </c>
      <c r="C951" t="s">
        <v>13</v>
      </c>
      <c r="D951" t="s">
        <v>124</v>
      </c>
      <c r="E951">
        <v>4</v>
      </c>
      <c r="F951">
        <v>8</v>
      </c>
      <c r="G951">
        <v>3</v>
      </c>
      <c r="H951">
        <v>15</v>
      </c>
      <c r="J951">
        <v>14</v>
      </c>
    </row>
    <row r="952" spans="1:10" x14ac:dyDescent="0.25">
      <c r="A952" t="s">
        <v>296</v>
      </c>
      <c r="B952" t="s">
        <v>472</v>
      </c>
      <c r="C952" t="s">
        <v>13</v>
      </c>
      <c r="D952" t="s">
        <v>124</v>
      </c>
      <c r="J952">
        <v>15</v>
      </c>
    </row>
    <row r="953" spans="1:10" x14ac:dyDescent="0.25">
      <c r="A953" t="s">
        <v>296</v>
      </c>
      <c r="B953" t="s">
        <v>473</v>
      </c>
      <c r="C953" t="s">
        <v>13</v>
      </c>
      <c r="D953" t="s">
        <v>124</v>
      </c>
      <c r="E953">
        <v>129</v>
      </c>
      <c r="F953">
        <v>80</v>
      </c>
      <c r="G953">
        <v>10</v>
      </c>
      <c r="H953">
        <v>219</v>
      </c>
      <c r="J953">
        <v>16</v>
      </c>
    </row>
    <row r="954" spans="1:10" x14ac:dyDescent="0.25">
      <c r="A954" t="s">
        <v>296</v>
      </c>
      <c r="B954" t="s">
        <v>474</v>
      </c>
      <c r="C954" t="s">
        <v>13</v>
      </c>
      <c r="D954" t="s">
        <v>124</v>
      </c>
      <c r="E954">
        <v>114</v>
      </c>
      <c r="F954">
        <v>61</v>
      </c>
      <c r="G954">
        <v>12</v>
      </c>
      <c r="H954">
        <v>187</v>
      </c>
      <c r="J954">
        <v>17</v>
      </c>
    </row>
    <row r="955" spans="1:10" x14ac:dyDescent="0.25">
      <c r="A955" t="s">
        <v>296</v>
      </c>
      <c r="B955" t="s">
        <v>475</v>
      </c>
      <c r="C955" t="s">
        <v>13</v>
      </c>
      <c r="D955" t="s">
        <v>124</v>
      </c>
      <c r="F955">
        <v>3</v>
      </c>
      <c r="G955">
        <v>1</v>
      </c>
      <c r="H955">
        <v>4</v>
      </c>
      <c r="J955">
        <v>18</v>
      </c>
    </row>
    <row r="956" spans="1:10" x14ac:dyDescent="0.25">
      <c r="A956" t="s">
        <v>296</v>
      </c>
      <c r="B956" t="s">
        <v>476</v>
      </c>
      <c r="C956" t="s">
        <v>13</v>
      </c>
      <c r="D956" t="s">
        <v>124</v>
      </c>
      <c r="E956">
        <v>2</v>
      </c>
      <c r="F956">
        <v>4</v>
      </c>
      <c r="H956">
        <v>6</v>
      </c>
      <c r="J956">
        <v>19</v>
      </c>
    </row>
    <row r="957" spans="1:10" x14ac:dyDescent="0.25">
      <c r="A957" t="s">
        <v>296</v>
      </c>
      <c r="B957" t="s">
        <v>477</v>
      </c>
      <c r="C957" t="s">
        <v>13</v>
      </c>
      <c r="D957" t="s">
        <v>124</v>
      </c>
      <c r="E957">
        <v>6</v>
      </c>
      <c r="F957">
        <v>6</v>
      </c>
      <c r="G957">
        <v>2</v>
      </c>
      <c r="H957">
        <v>14</v>
      </c>
      <c r="J957">
        <v>20</v>
      </c>
    </row>
    <row r="958" spans="1:10" x14ac:dyDescent="0.25">
      <c r="A958" t="s">
        <v>296</v>
      </c>
      <c r="B958" t="s">
        <v>478</v>
      </c>
      <c r="C958" t="s">
        <v>13</v>
      </c>
      <c r="D958" t="s">
        <v>124</v>
      </c>
      <c r="E958">
        <v>6</v>
      </c>
      <c r="F958">
        <v>6</v>
      </c>
      <c r="G958">
        <v>4</v>
      </c>
      <c r="H958">
        <v>16</v>
      </c>
      <c r="J958">
        <v>21</v>
      </c>
    </row>
    <row r="959" spans="1:10" x14ac:dyDescent="0.25">
      <c r="A959" t="s">
        <v>296</v>
      </c>
      <c r="B959" t="s">
        <v>479</v>
      </c>
      <c r="C959" t="s">
        <v>13</v>
      </c>
      <c r="D959" t="s">
        <v>124</v>
      </c>
      <c r="E959">
        <v>3</v>
      </c>
      <c r="F959">
        <v>3</v>
      </c>
      <c r="H959">
        <v>6</v>
      </c>
      <c r="J959">
        <v>22</v>
      </c>
    </row>
    <row r="960" spans="1:10" x14ac:dyDescent="0.25">
      <c r="A960" t="s">
        <v>296</v>
      </c>
      <c r="B960" t="s">
        <v>480</v>
      </c>
      <c r="C960" t="s">
        <v>13</v>
      </c>
      <c r="D960" t="s">
        <v>124</v>
      </c>
      <c r="F960">
        <v>1</v>
      </c>
      <c r="H960">
        <v>1</v>
      </c>
      <c r="J960">
        <v>23</v>
      </c>
    </row>
    <row r="961" spans="1:10" x14ac:dyDescent="0.25">
      <c r="A961" t="s">
        <v>296</v>
      </c>
      <c r="B961" t="s">
        <v>481</v>
      </c>
      <c r="C961" t="s">
        <v>13</v>
      </c>
      <c r="D961" t="s">
        <v>124</v>
      </c>
      <c r="E961">
        <v>127</v>
      </c>
      <c r="F961">
        <v>77</v>
      </c>
      <c r="G961">
        <v>8</v>
      </c>
      <c r="H961">
        <v>212</v>
      </c>
      <c r="J961">
        <v>24</v>
      </c>
    </row>
    <row r="962" spans="1:10" x14ac:dyDescent="0.25">
      <c r="A962" t="s">
        <v>296</v>
      </c>
      <c r="B962" t="s">
        <v>482</v>
      </c>
      <c r="C962" t="s">
        <v>13</v>
      </c>
      <c r="D962" t="s">
        <v>124</v>
      </c>
      <c r="E962">
        <v>52</v>
      </c>
      <c r="F962">
        <v>21</v>
      </c>
      <c r="G962">
        <v>3</v>
      </c>
      <c r="H962">
        <v>76</v>
      </c>
      <c r="J962">
        <v>25</v>
      </c>
    </row>
    <row r="963" spans="1:10" x14ac:dyDescent="0.25">
      <c r="A963" t="s">
        <v>296</v>
      </c>
      <c r="B963" t="s">
        <v>483</v>
      </c>
      <c r="C963" t="s">
        <v>13</v>
      </c>
      <c r="D963" t="s">
        <v>124</v>
      </c>
      <c r="F963">
        <v>3</v>
      </c>
      <c r="H963">
        <v>3</v>
      </c>
      <c r="J963">
        <v>26</v>
      </c>
    </row>
    <row r="964" spans="1:10" x14ac:dyDescent="0.25">
      <c r="A964" t="s">
        <v>296</v>
      </c>
      <c r="B964" t="s">
        <v>484</v>
      </c>
      <c r="C964" t="s">
        <v>13</v>
      </c>
      <c r="D964" t="s">
        <v>124</v>
      </c>
      <c r="E964">
        <v>2</v>
      </c>
      <c r="F964">
        <v>1</v>
      </c>
      <c r="H964">
        <v>3</v>
      </c>
      <c r="J964">
        <v>27</v>
      </c>
    </row>
    <row r="965" spans="1:10" x14ac:dyDescent="0.25">
      <c r="A965" t="s">
        <v>296</v>
      </c>
      <c r="B965" t="s">
        <v>485</v>
      </c>
      <c r="C965" t="s">
        <v>13</v>
      </c>
      <c r="D965" t="s">
        <v>124</v>
      </c>
      <c r="J965">
        <v>28</v>
      </c>
    </row>
    <row r="966" spans="1:10" x14ac:dyDescent="0.25">
      <c r="A966" t="s">
        <v>296</v>
      </c>
      <c r="B966" t="s">
        <v>486</v>
      </c>
      <c r="C966" t="s">
        <v>13</v>
      </c>
      <c r="D966" t="s">
        <v>124</v>
      </c>
      <c r="E966">
        <v>5</v>
      </c>
      <c r="F966">
        <v>6</v>
      </c>
      <c r="G966">
        <v>1</v>
      </c>
      <c r="H966">
        <v>12</v>
      </c>
      <c r="J966">
        <v>29</v>
      </c>
    </row>
    <row r="967" spans="1:10" x14ac:dyDescent="0.25">
      <c r="A967" t="s">
        <v>296</v>
      </c>
      <c r="B967" t="s">
        <v>487</v>
      </c>
      <c r="C967" t="s">
        <v>13</v>
      </c>
      <c r="D967" t="s">
        <v>124</v>
      </c>
      <c r="F967">
        <v>1</v>
      </c>
      <c r="H967">
        <v>1</v>
      </c>
      <c r="J967">
        <v>30</v>
      </c>
    </row>
    <row r="968" spans="1:10" x14ac:dyDescent="0.25">
      <c r="A968" t="s">
        <v>296</v>
      </c>
      <c r="B968" t="s">
        <v>488</v>
      </c>
      <c r="C968" t="s">
        <v>13</v>
      </c>
      <c r="D968" t="s">
        <v>124</v>
      </c>
      <c r="J968">
        <v>31</v>
      </c>
    </row>
    <row r="969" spans="1:10" x14ac:dyDescent="0.25">
      <c r="A969" t="s">
        <v>296</v>
      </c>
      <c r="B969" t="s">
        <v>489</v>
      </c>
      <c r="C969" t="s">
        <v>13</v>
      </c>
      <c r="D969" t="s">
        <v>124</v>
      </c>
      <c r="E969">
        <v>4</v>
      </c>
      <c r="F969">
        <v>4</v>
      </c>
      <c r="G969">
        <v>3</v>
      </c>
      <c r="H969">
        <v>11</v>
      </c>
      <c r="J969">
        <v>32</v>
      </c>
    </row>
    <row r="970" spans="1:10" x14ac:dyDescent="0.25">
      <c r="A970" t="s">
        <v>296</v>
      </c>
      <c r="B970" t="s">
        <v>490</v>
      </c>
      <c r="C970" t="s">
        <v>13</v>
      </c>
      <c r="D970" t="s">
        <v>124</v>
      </c>
      <c r="F970">
        <v>3</v>
      </c>
      <c r="G970">
        <v>2</v>
      </c>
      <c r="H970">
        <v>5</v>
      </c>
      <c r="J970">
        <v>33</v>
      </c>
    </row>
    <row r="971" spans="1:10" x14ac:dyDescent="0.25">
      <c r="A971" t="s">
        <v>296</v>
      </c>
      <c r="B971" t="s">
        <v>491</v>
      </c>
      <c r="C971" t="s">
        <v>13</v>
      </c>
      <c r="D971" t="s">
        <v>124</v>
      </c>
      <c r="E971">
        <v>0.629</v>
      </c>
      <c r="F971">
        <v>0.45</v>
      </c>
      <c r="G971">
        <v>1</v>
      </c>
      <c r="H971">
        <v>0.626</v>
      </c>
      <c r="J971">
        <v>34</v>
      </c>
    </row>
    <row r="972" spans="1:10" x14ac:dyDescent="0.25">
      <c r="A972" t="s">
        <v>296</v>
      </c>
      <c r="B972" t="s">
        <v>492</v>
      </c>
      <c r="C972" t="s">
        <v>13</v>
      </c>
      <c r="D972" t="s">
        <v>124</v>
      </c>
      <c r="E972">
        <v>0.76300000000000001</v>
      </c>
      <c r="F972">
        <v>0.65200000000000002</v>
      </c>
      <c r="G972">
        <v>0.66700000000000004</v>
      </c>
      <c r="H972">
        <v>0.74399999999999999</v>
      </c>
      <c r="J972">
        <v>35</v>
      </c>
    </row>
    <row r="973" spans="1:10" x14ac:dyDescent="0.25">
      <c r="A973" t="s">
        <v>296</v>
      </c>
      <c r="B973" t="s">
        <v>178</v>
      </c>
      <c r="C973" t="s">
        <v>13</v>
      </c>
      <c r="D973" t="s">
        <v>124</v>
      </c>
      <c r="E973">
        <v>7765</v>
      </c>
      <c r="F973">
        <v>9411</v>
      </c>
      <c r="G973">
        <v>10954</v>
      </c>
      <c r="H973">
        <v>8355</v>
      </c>
      <c r="J973">
        <v>36</v>
      </c>
    </row>
    <row r="974" spans="1:10" x14ac:dyDescent="0.25">
      <c r="A974" t="s">
        <v>296</v>
      </c>
      <c r="B974" t="s">
        <v>493</v>
      </c>
      <c r="C974" t="s">
        <v>13</v>
      </c>
      <c r="D974" t="s">
        <v>124</v>
      </c>
      <c r="G974">
        <v>6</v>
      </c>
      <c r="J974">
        <v>39</v>
      </c>
    </row>
    <row r="975" spans="1:10" x14ac:dyDescent="0.25">
      <c r="A975" t="s">
        <v>296</v>
      </c>
      <c r="B975" t="s">
        <v>494</v>
      </c>
      <c r="C975" t="s">
        <v>13</v>
      </c>
      <c r="D975" t="s">
        <v>124</v>
      </c>
      <c r="G975">
        <v>6</v>
      </c>
      <c r="H975">
        <v>1</v>
      </c>
      <c r="J975">
        <v>40</v>
      </c>
    </row>
    <row r="976" spans="1:10" x14ac:dyDescent="0.25">
      <c r="A976" t="s">
        <v>296</v>
      </c>
      <c r="B976" t="s">
        <v>495</v>
      </c>
      <c r="C976" t="s">
        <v>13</v>
      </c>
      <c r="D976" t="s">
        <v>124</v>
      </c>
      <c r="G976">
        <v>6</v>
      </c>
      <c r="H976">
        <v>1</v>
      </c>
      <c r="J976">
        <v>41</v>
      </c>
    </row>
    <row r="977" spans="1:10" x14ac:dyDescent="0.25">
      <c r="A977" t="s">
        <v>301</v>
      </c>
      <c r="B977" t="s">
        <v>458</v>
      </c>
      <c r="C977" t="s">
        <v>13</v>
      </c>
      <c r="D977" t="s">
        <v>125</v>
      </c>
      <c r="E977">
        <v>5</v>
      </c>
      <c r="F977">
        <v>30</v>
      </c>
      <c r="G977">
        <v>2</v>
      </c>
      <c r="H977">
        <v>37</v>
      </c>
      <c r="J977">
        <v>1</v>
      </c>
    </row>
    <row r="978" spans="1:10" x14ac:dyDescent="0.25">
      <c r="A978" t="s">
        <v>301</v>
      </c>
      <c r="B978" t="s">
        <v>459</v>
      </c>
      <c r="C978" t="s">
        <v>13</v>
      </c>
      <c r="D978" t="s">
        <v>125</v>
      </c>
      <c r="E978">
        <v>2</v>
      </c>
      <c r="F978">
        <v>20</v>
      </c>
      <c r="G978">
        <v>2</v>
      </c>
      <c r="H978">
        <v>24</v>
      </c>
      <c r="J978">
        <v>2</v>
      </c>
    </row>
    <row r="979" spans="1:10" x14ac:dyDescent="0.25">
      <c r="A979" t="s">
        <v>301</v>
      </c>
      <c r="B979" t="s">
        <v>460</v>
      </c>
      <c r="C979" t="s">
        <v>13</v>
      </c>
      <c r="D979" t="s">
        <v>125</v>
      </c>
      <c r="E979">
        <v>1</v>
      </c>
      <c r="F979">
        <v>13</v>
      </c>
      <c r="G979">
        <v>1</v>
      </c>
      <c r="H979">
        <v>4</v>
      </c>
      <c r="J979">
        <v>3</v>
      </c>
    </row>
    <row r="980" spans="1:10" x14ac:dyDescent="0.25">
      <c r="A980" t="s">
        <v>301</v>
      </c>
      <c r="B980" t="s">
        <v>461</v>
      </c>
      <c r="C980" t="s">
        <v>13</v>
      </c>
      <c r="D980" t="s">
        <v>125</v>
      </c>
      <c r="E980">
        <v>1</v>
      </c>
      <c r="F980">
        <v>11</v>
      </c>
      <c r="G980">
        <v>1</v>
      </c>
      <c r="H980">
        <v>13</v>
      </c>
      <c r="J980">
        <v>4</v>
      </c>
    </row>
    <row r="981" spans="1:10" x14ac:dyDescent="0.25">
      <c r="A981" t="s">
        <v>301</v>
      </c>
      <c r="B981" t="s">
        <v>462</v>
      </c>
      <c r="C981" t="s">
        <v>13</v>
      </c>
      <c r="D981" t="s">
        <v>125</v>
      </c>
      <c r="E981">
        <v>1</v>
      </c>
      <c r="F981">
        <v>9</v>
      </c>
      <c r="G981">
        <v>1</v>
      </c>
      <c r="H981">
        <v>11</v>
      </c>
      <c r="J981">
        <v>5</v>
      </c>
    </row>
    <row r="982" spans="1:10" x14ac:dyDescent="0.25">
      <c r="A982" t="s">
        <v>301</v>
      </c>
      <c r="B982" t="s">
        <v>463</v>
      </c>
      <c r="C982" t="s">
        <v>13</v>
      </c>
      <c r="D982" t="s">
        <v>125</v>
      </c>
      <c r="J982">
        <v>6</v>
      </c>
    </row>
    <row r="983" spans="1:10" x14ac:dyDescent="0.25">
      <c r="A983" t="s">
        <v>301</v>
      </c>
      <c r="B983" t="s">
        <v>464</v>
      </c>
      <c r="C983" t="s">
        <v>13</v>
      </c>
      <c r="D983" t="s">
        <v>125</v>
      </c>
      <c r="J983">
        <v>7</v>
      </c>
    </row>
    <row r="984" spans="1:10" x14ac:dyDescent="0.25">
      <c r="A984" t="s">
        <v>301</v>
      </c>
      <c r="B984" t="s">
        <v>465</v>
      </c>
      <c r="C984" t="s">
        <v>13</v>
      </c>
      <c r="D984" t="s">
        <v>125</v>
      </c>
      <c r="J984">
        <v>8</v>
      </c>
    </row>
    <row r="985" spans="1:10" x14ac:dyDescent="0.25">
      <c r="A985" t="s">
        <v>301</v>
      </c>
      <c r="B985" t="s">
        <v>466</v>
      </c>
      <c r="C985" t="s">
        <v>13</v>
      </c>
      <c r="D985" t="s">
        <v>125</v>
      </c>
      <c r="E985">
        <v>1</v>
      </c>
      <c r="F985">
        <v>1</v>
      </c>
      <c r="H985">
        <v>2</v>
      </c>
      <c r="J985">
        <v>9</v>
      </c>
    </row>
    <row r="986" spans="1:10" x14ac:dyDescent="0.25">
      <c r="A986" t="s">
        <v>301</v>
      </c>
      <c r="B986" t="s">
        <v>467</v>
      </c>
      <c r="C986" t="s">
        <v>13</v>
      </c>
      <c r="D986" t="s">
        <v>125</v>
      </c>
      <c r="J986">
        <v>10</v>
      </c>
    </row>
    <row r="987" spans="1:10" x14ac:dyDescent="0.25">
      <c r="A987" t="s">
        <v>301</v>
      </c>
      <c r="B987" t="s">
        <v>468</v>
      </c>
      <c r="C987" t="s">
        <v>13</v>
      </c>
      <c r="D987" t="s">
        <v>125</v>
      </c>
      <c r="E987">
        <v>1</v>
      </c>
      <c r="F987">
        <v>18</v>
      </c>
      <c r="G987">
        <v>2</v>
      </c>
      <c r="H987">
        <v>21</v>
      </c>
      <c r="J987">
        <v>11</v>
      </c>
    </row>
    <row r="988" spans="1:10" x14ac:dyDescent="0.25">
      <c r="A988" t="s">
        <v>301</v>
      </c>
      <c r="B988" t="s">
        <v>469</v>
      </c>
      <c r="C988" t="s">
        <v>13</v>
      </c>
      <c r="D988" t="s">
        <v>125</v>
      </c>
      <c r="J988">
        <v>12</v>
      </c>
    </row>
    <row r="989" spans="1:10" x14ac:dyDescent="0.25">
      <c r="A989" t="s">
        <v>301</v>
      </c>
      <c r="B989" t="s">
        <v>470</v>
      </c>
      <c r="C989" t="s">
        <v>13</v>
      </c>
      <c r="D989" t="s">
        <v>125</v>
      </c>
      <c r="F989">
        <v>2</v>
      </c>
      <c r="H989">
        <v>2</v>
      </c>
      <c r="J989">
        <v>13</v>
      </c>
    </row>
    <row r="990" spans="1:10" x14ac:dyDescent="0.25">
      <c r="A990" t="s">
        <v>301</v>
      </c>
      <c r="B990" t="s">
        <v>471</v>
      </c>
      <c r="C990" t="s">
        <v>13</v>
      </c>
      <c r="D990" t="s">
        <v>125</v>
      </c>
      <c r="F990">
        <v>1</v>
      </c>
      <c r="H990">
        <v>1</v>
      </c>
      <c r="J990">
        <v>14</v>
      </c>
    </row>
    <row r="991" spans="1:10" x14ac:dyDescent="0.25">
      <c r="A991" t="s">
        <v>301</v>
      </c>
      <c r="B991" t="s">
        <v>472</v>
      </c>
      <c r="C991" t="s">
        <v>13</v>
      </c>
      <c r="D991" t="s">
        <v>125</v>
      </c>
      <c r="J991">
        <v>15</v>
      </c>
    </row>
    <row r="992" spans="1:10" x14ac:dyDescent="0.25">
      <c r="A992" t="s">
        <v>301</v>
      </c>
      <c r="B992" t="s">
        <v>473</v>
      </c>
      <c r="C992" t="s">
        <v>13</v>
      </c>
      <c r="D992" t="s">
        <v>125</v>
      </c>
      <c r="F992">
        <v>17</v>
      </c>
      <c r="G992">
        <v>2</v>
      </c>
      <c r="H992">
        <v>19</v>
      </c>
      <c r="J992">
        <v>16</v>
      </c>
    </row>
    <row r="993" spans="1:10" x14ac:dyDescent="0.25">
      <c r="A993" t="s">
        <v>301</v>
      </c>
      <c r="B993" t="s">
        <v>474</v>
      </c>
      <c r="C993" t="s">
        <v>13</v>
      </c>
      <c r="D993" t="s">
        <v>125</v>
      </c>
      <c r="E993">
        <v>2</v>
      </c>
      <c r="F993">
        <v>8</v>
      </c>
      <c r="G993">
        <v>1</v>
      </c>
      <c r="H993">
        <v>11</v>
      </c>
      <c r="J993">
        <v>17</v>
      </c>
    </row>
    <row r="994" spans="1:10" x14ac:dyDescent="0.25">
      <c r="A994" t="s">
        <v>301</v>
      </c>
      <c r="B994" t="s">
        <v>475</v>
      </c>
      <c r="C994" t="s">
        <v>13</v>
      </c>
      <c r="D994" t="s">
        <v>125</v>
      </c>
      <c r="J994">
        <v>18</v>
      </c>
    </row>
    <row r="995" spans="1:10" x14ac:dyDescent="0.25">
      <c r="A995" t="s">
        <v>301</v>
      </c>
      <c r="B995" t="s">
        <v>476</v>
      </c>
      <c r="C995" t="s">
        <v>13</v>
      </c>
      <c r="D995" t="s">
        <v>125</v>
      </c>
      <c r="F995">
        <v>2</v>
      </c>
      <c r="H995">
        <v>2</v>
      </c>
      <c r="J995">
        <v>19</v>
      </c>
    </row>
    <row r="996" spans="1:10" x14ac:dyDescent="0.25">
      <c r="A996" t="s">
        <v>301</v>
      </c>
      <c r="B996" t="s">
        <v>477</v>
      </c>
      <c r="C996" t="s">
        <v>13</v>
      </c>
      <c r="D996" t="s">
        <v>125</v>
      </c>
      <c r="F996">
        <v>5</v>
      </c>
      <c r="H996">
        <v>5</v>
      </c>
      <c r="J996">
        <v>20</v>
      </c>
    </row>
    <row r="997" spans="1:10" x14ac:dyDescent="0.25">
      <c r="A997" t="s">
        <v>301</v>
      </c>
      <c r="B997" t="s">
        <v>478</v>
      </c>
      <c r="C997" t="s">
        <v>13</v>
      </c>
      <c r="D997" t="s">
        <v>125</v>
      </c>
      <c r="F997">
        <v>3</v>
      </c>
      <c r="G997">
        <v>1</v>
      </c>
      <c r="H997">
        <v>4</v>
      </c>
      <c r="J997">
        <v>21</v>
      </c>
    </row>
    <row r="998" spans="1:10" x14ac:dyDescent="0.25">
      <c r="A998" t="s">
        <v>301</v>
      </c>
      <c r="B998" t="s">
        <v>479</v>
      </c>
      <c r="C998" t="s">
        <v>13</v>
      </c>
      <c r="D998" t="s">
        <v>125</v>
      </c>
      <c r="F998">
        <v>1</v>
      </c>
      <c r="H998">
        <v>1</v>
      </c>
      <c r="J998">
        <v>22</v>
      </c>
    </row>
    <row r="999" spans="1:10" x14ac:dyDescent="0.25">
      <c r="A999" t="s">
        <v>301</v>
      </c>
      <c r="B999" t="s">
        <v>480</v>
      </c>
      <c r="C999" t="s">
        <v>13</v>
      </c>
      <c r="D999" t="s">
        <v>125</v>
      </c>
      <c r="J999">
        <v>23</v>
      </c>
    </row>
    <row r="1000" spans="1:10" x14ac:dyDescent="0.25">
      <c r="A1000" t="s">
        <v>301</v>
      </c>
      <c r="B1000" t="s">
        <v>481</v>
      </c>
      <c r="C1000" t="s">
        <v>13</v>
      </c>
      <c r="D1000" t="s">
        <v>125</v>
      </c>
      <c r="F1000">
        <v>3</v>
      </c>
      <c r="H1000">
        <v>3</v>
      </c>
      <c r="J1000">
        <v>24</v>
      </c>
    </row>
    <row r="1001" spans="1:10" x14ac:dyDescent="0.25">
      <c r="A1001" t="s">
        <v>301</v>
      </c>
      <c r="B1001" t="s">
        <v>482</v>
      </c>
      <c r="C1001" t="s">
        <v>13</v>
      </c>
      <c r="D1001" t="s">
        <v>125</v>
      </c>
      <c r="E1001">
        <v>1</v>
      </c>
      <c r="F1001">
        <v>9</v>
      </c>
      <c r="H1001">
        <v>10</v>
      </c>
      <c r="J1001">
        <v>25</v>
      </c>
    </row>
    <row r="1002" spans="1:10" x14ac:dyDescent="0.25">
      <c r="A1002" t="s">
        <v>301</v>
      </c>
      <c r="B1002" t="s">
        <v>483</v>
      </c>
      <c r="C1002" t="s">
        <v>13</v>
      </c>
      <c r="D1002" t="s">
        <v>125</v>
      </c>
      <c r="F1002">
        <v>2</v>
      </c>
      <c r="H1002">
        <v>2</v>
      </c>
      <c r="J1002">
        <v>26</v>
      </c>
    </row>
    <row r="1003" spans="1:10" x14ac:dyDescent="0.25">
      <c r="A1003" t="s">
        <v>301</v>
      </c>
      <c r="B1003" t="s">
        <v>484</v>
      </c>
      <c r="C1003" t="s">
        <v>13</v>
      </c>
      <c r="D1003" t="s">
        <v>125</v>
      </c>
      <c r="J1003">
        <v>27</v>
      </c>
    </row>
    <row r="1004" spans="1:10" x14ac:dyDescent="0.25">
      <c r="A1004" t="s">
        <v>301</v>
      </c>
      <c r="B1004" t="s">
        <v>485</v>
      </c>
      <c r="C1004" t="s">
        <v>13</v>
      </c>
      <c r="D1004" t="s">
        <v>125</v>
      </c>
      <c r="J1004">
        <v>28</v>
      </c>
    </row>
    <row r="1005" spans="1:10" x14ac:dyDescent="0.25">
      <c r="A1005" t="s">
        <v>301</v>
      </c>
      <c r="B1005" t="s">
        <v>486</v>
      </c>
      <c r="C1005" t="s">
        <v>13</v>
      </c>
      <c r="D1005" t="s">
        <v>125</v>
      </c>
      <c r="F1005">
        <v>1</v>
      </c>
      <c r="H1005">
        <v>1</v>
      </c>
      <c r="J1005">
        <v>29</v>
      </c>
    </row>
    <row r="1006" spans="1:10" x14ac:dyDescent="0.25">
      <c r="A1006" t="s">
        <v>301</v>
      </c>
      <c r="B1006" t="s">
        <v>487</v>
      </c>
      <c r="C1006" t="s">
        <v>13</v>
      </c>
      <c r="D1006" t="s">
        <v>125</v>
      </c>
      <c r="J1006">
        <v>30</v>
      </c>
    </row>
    <row r="1007" spans="1:10" x14ac:dyDescent="0.25">
      <c r="A1007" t="s">
        <v>301</v>
      </c>
      <c r="B1007" t="s">
        <v>488</v>
      </c>
      <c r="C1007" t="s">
        <v>13</v>
      </c>
      <c r="D1007" t="s">
        <v>125</v>
      </c>
      <c r="J1007">
        <v>31</v>
      </c>
    </row>
    <row r="1008" spans="1:10" x14ac:dyDescent="0.25">
      <c r="A1008" t="s">
        <v>301</v>
      </c>
      <c r="B1008" t="s">
        <v>489</v>
      </c>
      <c r="C1008" t="s">
        <v>13</v>
      </c>
      <c r="D1008" t="s">
        <v>125</v>
      </c>
      <c r="F1008">
        <v>1</v>
      </c>
      <c r="G1008">
        <v>1</v>
      </c>
      <c r="H1008">
        <v>2</v>
      </c>
      <c r="J1008">
        <v>32</v>
      </c>
    </row>
    <row r="1009" spans="1:10" x14ac:dyDescent="0.25">
      <c r="A1009" t="s">
        <v>301</v>
      </c>
      <c r="B1009" t="s">
        <v>490</v>
      </c>
      <c r="C1009" t="s">
        <v>13</v>
      </c>
      <c r="D1009" t="s">
        <v>125</v>
      </c>
      <c r="J1009">
        <v>33</v>
      </c>
    </row>
    <row r="1010" spans="1:10" x14ac:dyDescent="0.25">
      <c r="A1010" t="s">
        <v>301</v>
      </c>
      <c r="B1010" t="s">
        <v>491</v>
      </c>
      <c r="C1010" t="s">
        <v>13</v>
      </c>
      <c r="D1010" t="s">
        <v>125</v>
      </c>
      <c r="E1010">
        <v>0.77400000000000002</v>
      </c>
      <c r="F1010">
        <v>0.72699999999999998</v>
      </c>
      <c r="G1010">
        <v>1</v>
      </c>
      <c r="H1010">
        <v>0.78700000000000003</v>
      </c>
      <c r="J1010">
        <v>34</v>
      </c>
    </row>
    <row r="1011" spans="1:10" x14ac:dyDescent="0.25">
      <c r="A1011" t="s">
        <v>301</v>
      </c>
      <c r="B1011" t="s">
        <v>492</v>
      </c>
      <c r="C1011" t="s">
        <v>13</v>
      </c>
      <c r="D1011" t="s">
        <v>125</v>
      </c>
      <c r="E1011">
        <v>0.77800000000000002</v>
      </c>
      <c r="F1011">
        <v>0.75</v>
      </c>
      <c r="G1011">
        <v>0.75</v>
      </c>
      <c r="H1011">
        <v>0.77</v>
      </c>
      <c r="J1011">
        <v>35</v>
      </c>
    </row>
    <row r="1012" spans="1:10" x14ac:dyDescent="0.25">
      <c r="A1012" t="s">
        <v>301</v>
      </c>
      <c r="B1012" t="s">
        <v>178</v>
      </c>
      <c r="C1012" t="s">
        <v>13</v>
      </c>
      <c r="D1012" t="s">
        <v>125</v>
      </c>
      <c r="E1012">
        <v>8165</v>
      </c>
      <c r="F1012">
        <v>5507</v>
      </c>
      <c r="G1012">
        <v>10683</v>
      </c>
      <c r="H1012">
        <v>8777</v>
      </c>
      <c r="J1012">
        <v>36</v>
      </c>
    </row>
    <row r="1013" spans="1:10" x14ac:dyDescent="0.25">
      <c r="A1013" t="s">
        <v>301</v>
      </c>
      <c r="B1013" t="s">
        <v>493</v>
      </c>
      <c r="C1013" t="s">
        <v>13</v>
      </c>
      <c r="D1013" t="s">
        <v>125</v>
      </c>
      <c r="G1013">
        <v>1</v>
      </c>
      <c r="J1013">
        <v>39</v>
      </c>
    </row>
    <row r="1014" spans="1:10" x14ac:dyDescent="0.25">
      <c r="A1014" t="s">
        <v>301</v>
      </c>
      <c r="B1014" t="s">
        <v>494</v>
      </c>
      <c r="C1014" t="s">
        <v>13</v>
      </c>
      <c r="D1014" t="s">
        <v>125</v>
      </c>
      <c r="G1014">
        <v>1</v>
      </c>
      <c r="H1014">
        <v>1</v>
      </c>
      <c r="J1014">
        <v>40</v>
      </c>
    </row>
    <row r="1015" spans="1:10" x14ac:dyDescent="0.25">
      <c r="A1015" t="s">
        <v>301</v>
      </c>
      <c r="B1015" t="s">
        <v>495</v>
      </c>
      <c r="C1015" t="s">
        <v>13</v>
      </c>
      <c r="D1015" t="s">
        <v>125</v>
      </c>
      <c r="G1015">
        <v>1</v>
      </c>
      <c r="H1015">
        <v>1</v>
      </c>
      <c r="J1015">
        <v>41</v>
      </c>
    </row>
    <row r="1016" spans="1:10" x14ac:dyDescent="0.25">
      <c r="A1016" t="s">
        <v>300</v>
      </c>
      <c r="B1016" t="s">
        <v>458</v>
      </c>
      <c r="C1016" t="s">
        <v>13</v>
      </c>
      <c r="D1016" t="s">
        <v>126</v>
      </c>
      <c r="F1016">
        <v>29</v>
      </c>
      <c r="G1016">
        <v>1</v>
      </c>
      <c r="H1016">
        <v>30</v>
      </c>
      <c r="J1016">
        <v>1</v>
      </c>
    </row>
    <row r="1017" spans="1:10" x14ac:dyDescent="0.25">
      <c r="A1017" t="s">
        <v>300</v>
      </c>
      <c r="B1017" t="s">
        <v>459</v>
      </c>
      <c r="C1017" t="s">
        <v>13</v>
      </c>
      <c r="D1017" t="s">
        <v>126</v>
      </c>
      <c r="E1017">
        <v>1</v>
      </c>
      <c r="F1017">
        <v>38</v>
      </c>
      <c r="G1017">
        <v>13</v>
      </c>
      <c r="H1017">
        <v>53</v>
      </c>
      <c r="J1017">
        <v>2</v>
      </c>
    </row>
    <row r="1018" spans="1:10" x14ac:dyDescent="0.25">
      <c r="A1018" t="s">
        <v>300</v>
      </c>
      <c r="B1018" t="s">
        <v>460</v>
      </c>
      <c r="C1018" t="s">
        <v>13</v>
      </c>
      <c r="D1018" t="s">
        <v>126</v>
      </c>
      <c r="E1018">
        <v>1</v>
      </c>
      <c r="F1018">
        <v>9</v>
      </c>
      <c r="H1018">
        <v>2</v>
      </c>
      <c r="J1018">
        <v>3</v>
      </c>
    </row>
    <row r="1019" spans="1:10" x14ac:dyDescent="0.25">
      <c r="A1019" t="s">
        <v>300</v>
      </c>
      <c r="B1019" t="s">
        <v>461</v>
      </c>
      <c r="C1019" t="s">
        <v>13</v>
      </c>
      <c r="D1019" t="s">
        <v>126</v>
      </c>
      <c r="E1019">
        <v>1</v>
      </c>
      <c r="F1019">
        <v>19</v>
      </c>
      <c r="G1019">
        <v>4</v>
      </c>
      <c r="H1019">
        <v>25</v>
      </c>
      <c r="J1019">
        <v>4</v>
      </c>
    </row>
    <row r="1020" spans="1:10" x14ac:dyDescent="0.25">
      <c r="A1020" t="s">
        <v>300</v>
      </c>
      <c r="B1020" t="s">
        <v>462</v>
      </c>
      <c r="C1020" t="s">
        <v>13</v>
      </c>
      <c r="D1020" t="s">
        <v>126</v>
      </c>
      <c r="F1020">
        <v>19</v>
      </c>
      <c r="G1020">
        <v>9</v>
      </c>
      <c r="H1020">
        <v>28</v>
      </c>
      <c r="J1020">
        <v>5</v>
      </c>
    </row>
    <row r="1021" spans="1:10" x14ac:dyDescent="0.25">
      <c r="A1021" t="s">
        <v>300</v>
      </c>
      <c r="B1021" t="s">
        <v>463</v>
      </c>
      <c r="C1021" t="s">
        <v>13</v>
      </c>
      <c r="D1021" t="s">
        <v>126</v>
      </c>
      <c r="E1021">
        <v>1</v>
      </c>
      <c r="F1021">
        <v>1</v>
      </c>
      <c r="G1021">
        <v>2</v>
      </c>
      <c r="H1021">
        <v>4</v>
      </c>
      <c r="J1021">
        <v>6</v>
      </c>
    </row>
    <row r="1022" spans="1:10" x14ac:dyDescent="0.25">
      <c r="A1022" t="s">
        <v>300</v>
      </c>
      <c r="B1022" t="s">
        <v>464</v>
      </c>
      <c r="C1022" t="s">
        <v>13</v>
      </c>
      <c r="D1022" t="s">
        <v>126</v>
      </c>
      <c r="F1022">
        <v>1</v>
      </c>
      <c r="H1022">
        <v>1</v>
      </c>
      <c r="J1022">
        <v>7</v>
      </c>
    </row>
    <row r="1023" spans="1:10" x14ac:dyDescent="0.25">
      <c r="A1023" t="s">
        <v>300</v>
      </c>
      <c r="B1023" t="s">
        <v>465</v>
      </c>
      <c r="C1023" t="s">
        <v>13</v>
      </c>
      <c r="D1023" t="s">
        <v>126</v>
      </c>
      <c r="J1023">
        <v>8</v>
      </c>
    </row>
    <row r="1024" spans="1:10" x14ac:dyDescent="0.25">
      <c r="A1024" t="s">
        <v>300</v>
      </c>
      <c r="B1024" t="s">
        <v>466</v>
      </c>
      <c r="C1024" t="s">
        <v>13</v>
      </c>
      <c r="D1024" t="s">
        <v>126</v>
      </c>
      <c r="E1024">
        <v>1</v>
      </c>
      <c r="H1024">
        <v>1</v>
      </c>
      <c r="J1024">
        <v>9</v>
      </c>
    </row>
    <row r="1025" spans="1:10" x14ac:dyDescent="0.25">
      <c r="A1025" t="s">
        <v>300</v>
      </c>
      <c r="B1025" t="s">
        <v>467</v>
      </c>
      <c r="C1025" t="s">
        <v>13</v>
      </c>
      <c r="D1025" t="s">
        <v>126</v>
      </c>
      <c r="J1025">
        <v>10</v>
      </c>
    </row>
    <row r="1026" spans="1:10" x14ac:dyDescent="0.25">
      <c r="A1026" t="s">
        <v>300</v>
      </c>
      <c r="B1026" t="s">
        <v>468</v>
      </c>
      <c r="C1026" t="s">
        <v>13</v>
      </c>
      <c r="D1026" t="s">
        <v>126</v>
      </c>
      <c r="F1026">
        <v>35</v>
      </c>
      <c r="G1026">
        <v>12</v>
      </c>
      <c r="H1026">
        <v>48</v>
      </c>
      <c r="J1026">
        <v>11</v>
      </c>
    </row>
    <row r="1027" spans="1:10" x14ac:dyDescent="0.25">
      <c r="A1027" t="s">
        <v>300</v>
      </c>
      <c r="B1027" t="s">
        <v>469</v>
      </c>
      <c r="C1027" t="s">
        <v>13</v>
      </c>
      <c r="D1027" t="s">
        <v>126</v>
      </c>
      <c r="J1027">
        <v>12</v>
      </c>
    </row>
    <row r="1028" spans="1:10" x14ac:dyDescent="0.25">
      <c r="A1028" t="s">
        <v>300</v>
      </c>
      <c r="B1028" t="s">
        <v>470</v>
      </c>
      <c r="C1028" t="s">
        <v>13</v>
      </c>
      <c r="D1028" t="s">
        <v>126</v>
      </c>
      <c r="G1028">
        <v>1</v>
      </c>
      <c r="H1028">
        <v>1</v>
      </c>
      <c r="J1028">
        <v>13</v>
      </c>
    </row>
    <row r="1029" spans="1:10" x14ac:dyDescent="0.25">
      <c r="A1029" t="s">
        <v>300</v>
      </c>
      <c r="B1029" t="s">
        <v>471</v>
      </c>
      <c r="C1029" t="s">
        <v>13</v>
      </c>
      <c r="D1029" t="s">
        <v>126</v>
      </c>
      <c r="F1029">
        <v>4</v>
      </c>
      <c r="G1029">
        <v>1</v>
      </c>
      <c r="H1029">
        <v>5</v>
      </c>
      <c r="J1029">
        <v>14</v>
      </c>
    </row>
    <row r="1030" spans="1:10" x14ac:dyDescent="0.25">
      <c r="A1030" t="s">
        <v>300</v>
      </c>
      <c r="B1030" t="s">
        <v>472</v>
      </c>
      <c r="C1030" t="s">
        <v>13</v>
      </c>
      <c r="D1030" t="s">
        <v>126</v>
      </c>
      <c r="J1030">
        <v>15</v>
      </c>
    </row>
    <row r="1031" spans="1:10" x14ac:dyDescent="0.25">
      <c r="A1031" t="s">
        <v>300</v>
      </c>
      <c r="B1031" t="s">
        <v>473</v>
      </c>
      <c r="C1031" t="s">
        <v>13</v>
      </c>
      <c r="D1031" t="s">
        <v>126</v>
      </c>
      <c r="E1031">
        <v>1</v>
      </c>
      <c r="F1031">
        <v>32</v>
      </c>
      <c r="G1031">
        <v>10</v>
      </c>
      <c r="H1031">
        <v>43</v>
      </c>
      <c r="J1031">
        <v>16</v>
      </c>
    </row>
    <row r="1032" spans="1:10" x14ac:dyDescent="0.25">
      <c r="A1032" t="s">
        <v>300</v>
      </c>
      <c r="B1032" t="s">
        <v>474</v>
      </c>
      <c r="C1032" t="s">
        <v>13</v>
      </c>
      <c r="D1032" t="s">
        <v>126</v>
      </c>
      <c r="E1032">
        <v>1</v>
      </c>
      <c r="F1032">
        <v>24</v>
      </c>
      <c r="G1032">
        <v>9</v>
      </c>
      <c r="H1032">
        <v>35</v>
      </c>
      <c r="J1032">
        <v>17</v>
      </c>
    </row>
    <row r="1033" spans="1:10" x14ac:dyDescent="0.25">
      <c r="A1033" t="s">
        <v>300</v>
      </c>
      <c r="B1033" t="s">
        <v>475</v>
      </c>
      <c r="C1033" t="s">
        <v>13</v>
      </c>
      <c r="D1033" t="s">
        <v>126</v>
      </c>
      <c r="F1033">
        <v>1</v>
      </c>
      <c r="H1033">
        <v>1</v>
      </c>
      <c r="J1033">
        <v>18</v>
      </c>
    </row>
    <row r="1034" spans="1:10" x14ac:dyDescent="0.25">
      <c r="A1034" t="s">
        <v>300</v>
      </c>
      <c r="B1034" t="s">
        <v>476</v>
      </c>
      <c r="C1034" t="s">
        <v>13</v>
      </c>
      <c r="D1034" t="s">
        <v>126</v>
      </c>
      <c r="F1034">
        <v>2</v>
      </c>
      <c r="H1034">
        <v>2</v>
      </c>
      <c r="J1034">
        <v>19</v>
      </c>
    </row>
    <row r="1035" spans="1:10" x14ac:dyDescent="0.25">
      <c r="A1035" t="s">
        <v>300</v>
      </c>
      <c r="B1035" t="s">
        <v>477</v>
      </c>
      <c r="C1035" t="s">
        <v>13</v>
      </c>
      <c r="D1035" t="s">
        <v>126</v>
      </c>
      <c r="F1035">
        <v>3</v>
      </c>
      <c r="G1035">
        <v>1</v>
      </c>
      <c r="H1035">
        <v>4</v>
      </c>
      <c r="J1035">
        <v>20</v>
      </c>
    </row>
    <row r="1036" spans="1:10" x14ac:dyDescent="0.25">
      <c r="A1036" t="s">
        <v>300</v>
      </c>
      <c r="B1036" t="s">
        <v>478</v>
      </c>
      <c r="C1036" t="s">
        <v>13</v>
      </c>
      <c r="D1036" t="s">
        <v>126</v>
      </c>
      <c r="F1036">
        <v>2</v>
      </c>
      <c r="G1036">
        <v>2</v>
      </c>
      <c r="H1036">
        <v>4</v>
      </c>
      <c r="J1036">
        <v>21</v>
      </c>
    </row>
    <row r="1037" spans="1:10" x14ac:dyDescent="0.25">
      <c r="A1037" t="s">
        <v>300</v>
      </c>
      <c r="B1037" t="s">
        <v>479</v>
      </c>
      <c r="C1037" t="s">
        <v>13</v>
      </c>
      <c r="D1037" t="s">
        <v>126</v>
      </c>
      <c r="F1037">
        <v>1</v>
      </c>
      <c r="H1037">
        <v>1</v>
      </c>
      <c r="J1037">
        <v>22</v>
      </c>
    </row>
    <row r="1038" spans="1:10" x14ac:dyDescent="0.25">
      <c r="A1038" t="s">
        <v>300</v>
      </c>
      <c r="B1038" t="s">
        <v>480</v>
      </c>
      <c r="C1038" t="s">
        <v>13</v>
      </c>
      <c r="D1038" t="s">
        <v>126</v>
      </c>
      <c r="J1038">
        <v>23</v>
      </c>
    </row>
    <row r="1039" spans="1:10" x14ac:dyDescent="0.25">
      <c r="A1039" t="s">
        <v>300</v>
      </c>
      <c r="B1039" t="s">
        <v>481</v>
      </c>
      <c r="C1039" t="s">
        <v>13</v>
      </c>
      <c r="D1039" t="s">
        <v>126</v>
      </c>
      <c r="F1039">
        <v>11</v>
      </c>
      <c r="G1039">
        <v>3</v>
      </c>
      <c r="H1039">
        <v>14</v>
      </c>
      <c r="J1039">
        <v>24</v>
      </c>
    </row>
    <row r="1040" spans="1:10" x14ac:dyDescent="0.25">
      <c r="A1040" t="s">
        <v>300</v>
      </c>
      <c r="B1040" t="s">
        <v>482</v>
      </c>
      <c r="C1040" t="s">
        <v>13</v>
      </c>
      <c r="D1040" t="s">
        <v>126</v>
      </c>
      <c r="F1040">
        <v>9</v>
      </c>
      <c r="H1040">
        <v>9</v>
      </c>
      <c r="J1040">
        <v>25</v>
      </c>
    </row>
    <row r="1041" spans="1:10" x14ac:dyDescent="0.25">
      <c r="A1041" t="s">
        <v>300</v>
      </c>
      <c r="B1041" t="s">
        <v>483</v>
      </c>
      <c r="C1041" t="s">
        <v>13</v>
      </c>
      <c r="D1041" t="s">
        <v>126</v>
      </c>
      <c r="F1041">
        <v>4</v>
      </c>
      <c r="H1041">
        <v>5</v>
      </c>
      <c r="J1041">
        <v>26</v>
      </c>
    </row>
    <row r="1042" spans="1:10" x14ac:dyDescent="0.25">
      <c r="A1042" t="s">
        <v>300</v>
      </c>
      <c r="B1042" t="s">
        <v>484</v>
      </c>
      <c r="C1042" t="s">
        <v>13</v>
      </c>
      <c r="D1042" t="s">
        <v>126</v>
      </c>
      <c r="J1042">
        <v>27</v>
      </c>
    </row>
    <row r="1043" spans="1:10" x14ac:dyDescent="0.25">
      <c r="A1043" t="s">
        <v>300</v>
      </c>
      <c r="B1043" t="s">
        <v>485</v>
      </c>
      <c r="C1043" t="s">
        <v>13</v>
      </c>
      <c r="D1043" t="s">
        <v>126</v>
      </c>
      <c r="J1043">
        <v>28</v>
      </c>
    </row>
    <row r="1044" spans="1:10" x14ac:dyDescent="0.25">
      <c r="A1044" t="s">
        <v>300</v>
      </c>
      <c r="B1044" t="s">
        <v>486</v>
      </c>
      <c r="C1044" t="s">
        <v>13</v>
      </c>
      <c r="D1044" t="s">
        <v>126</v>
      </c>
      <c r="F1044">
        <v>5</v>
      </c>
      <c r="G1044">
        <v>3</v>
      </c>
      <c r="H1044">
        <v>8</v>
      </c>
      <c r="J1044">
        <v>29</v>
      </c>
    </row>
    <row r="1045" spans="1:10" x14ac:dyDescent="0.25">
      <c r="A1045" t="s">
        <v>300</v>
      </c>
      <c r="B1045" t="s">
        <v>487</v>
      </c>
      <c r="C1045" t="s">
        <v>13</v>
      </c>
      <c r="D1045" t="s">
        <v>126</v>
      </c>
      <c r="J1045">
        <v>30</v>
      </c>
    </row>
    <row r="1046" spans="1:10" x14ac:dyDescent="0.25">
      <c r="A1046" t="s">
        <v>300</v>
      </c>
      <c r="B1046" t="s">
        <v>488</v>
      </c>
      <c r="C1046" t="s">
        <v>13</v>
      </c>
      <c r="D1046" t="s">
        <v>126</v>
      </c>
      <c r="J1046">
        <v>31</v>
      </c>
    </row>
    <row r="1047" spans="1:10" x14ac:dyDescent="0.25">
      <c r="A1047" t="s">
        <v>300</v>
      </c>
      <c r="B1047" t="s">
        <v>489</v>
      </c>
      <c r="C1047" t="s">
        <v>13</v>
      </c>
      <c r="D1047" t="s">
        <v>126</v>
      </c>
      <c r="F1047">
        <v>4</v>
      </c>
      <c r="G1047">
        <v>1</v>
      </c>
      <c r="H1047">
        <v>5</v>
      </c>
      <c r="J1047">
        <v>32</v>
      </c>
    </row>
    <row r="1048" spans="1:10" x14ac:dyDescent="0.25">
      <c r="A1048" t="s">
        <v>300</v>
      </c>
      <c r="B1048" t="s">
        <v>490</v>
      </c>
      <c r="C1048" t="s">
        <v>13</v>
      </c>
      <c r="D1048" t="s">
        <v>126</v>
      </c>
      <c r="G1048">
        <v>1</v>
      </c>
      <c r="H1048">
        <v>1</v>
      </c>
      <c r="J1048">
        <v>33</v>
      </c>
    </row>
    <row r="1049" spans="1:10" x14ac:dyDescent="0.25">
      <c r="A1049" t="s">
        <v>300</v>
      </c>
      <c r="B1049" t="s">
        <v>491</v>
      </c>
      <c r="C1049" t="s">
        <v>13</v>
      </c>
      <c r="D1049" t="s">
        <v>126</v>
      </c>
      <c r="E1049">
        <v>0.85699999999999998</v>
      </c>
      <c r="F1049">
        <v>0.45500000000000002</v>
      </c>
      <c r="G1049">
        <v>1</v>
      </c>
      <c r="H1049">
        <v>0.77100000000000002</v>
      </c>
      <c r="J1049">
        <v>34</v>
      </c>
    </row>
    <row r="1050" spans="1:10" x14ac:dyDescent="0.25">
      <c r="A1050" t="s">
        <v>300</v>
      </c>
      <c r="B1050" t="s">
        <v>492</v>
      </c>
      <c r="C1050" t="s">
        <v>13</v>
      </c>
      <c r="D1050" t="s">
        <v>126</v>
      </c>
      <c r="E1050">
        <v>0.75</v>
      </c>
      <c r="F1050">
        <v>0.66700000000000004</v>
      </c>
      <c r="H1050">
        <v>0.69199999999999995</v>
      </c>
      <c r="J1050">
        <v>35</v>
      </c>
    </row>
    <row r="1051" spans="1:10" x14ac:dyDescent="0.25">
      <c r="A1051" t="s">
        <v>300</v>
      </c>
      <c r="B1051" t="s">
        <v>178</v>
      </c>
      <c r="C1051" t="s">
        <v>13</v>
      </c>
      <c r="D1051" t="s">
        <v>126</v>
      </c>
      <c r="E1051">
        <v>5650</v>
      </c>
      <c r="F1051">
        <v>6374</v>
      </c>
      <c r="G1051">
        <v>14229</v>
      </c>
      <c r="H1051">
        <v>6192</v>
      </c>
      <c r="J1051">
        <v>36</v>
      </c>
    </row>
    <row r="1052" spans="1:10" x14ac:dyDescent="0.25">
      <c r="A1052" t="s">
        <v>300</v>
      </c>
      <c r="B1052" t="s">
        <v>493</v>
      </c>
      <c r="C1052" t="s">
        <v>13</v>
      </c>
      <c r="D1052" t="s">
        <v>126</v>
      </c>
      <c r="J1052">
        <v>39</v>
      </c>
    </row>
    <row r="1053" spans="1:10" x14ac:dyDescent="0.25">
      <c r="A1053" t="s">
        <v>300</v>
      </c>
      <c r="B1053" t="s">
        <v>494</v>
      </c>
      <c r="C1053" t="s">
        <v>13</v>
      </c>
      <c r="D1053" t="s">
        <v>126</v>
      </c>
      <c r="J1053">
        <v>40</v>
      </c>
    </row>
    <row r="1054" spans="1:10" x14ac:dyDescent="0.25">
      <c r="A1054" t="s">
        <v>300</v>
      </c>
      <c r="B1054" t="s">
        <v>495</v>
      </c>
      <c r="C1054" t="s">
        <v>13</v>
      </c>
      <c r="D1054" t="s">
        <v>126</v>
      </c>
      <c r="J1054">
        <v>41</v>
      </c>
    </row>
    <row r="1055" spans="1:10" x14ac:dyDescent="0.25">
      <c r="A1055" t="s">
        <v>298</v>
      </c>
      <c r="B1055" t="s">
        <v>458</v>
      </c>
      <c r="C1055" t="s">
        <v>13</v>
      </c>
      <c r="D1055" t="s">
        <v>127</v>
      </c>
      <c r="E1055">
        <v>1</v>
      </c>
      <c r="F1055">
        <v>49</v>
      </c>
      <c r="G1055">
        <v>1</v>
      </c>
      <c r="H1055">
        <v>51</v>
      </c>
      <c r="J1055">
        <v>1</v>
      </c>
    </row>
    <row r="1056" spans="1:10" x14ac:dyDescent="0.25">
      <c r="A1056" t="s">
        <v>298</v>
      </c>
      <c r="B1056" t="s">
        <v>459</v>
      </c>
      <c r="C1056" t="s">
        <v>13</v>
      </c>
      <c r="D1056" t="s">
        <v>127</v>
      </c>
      <c r="F1056">
        <v>16</v>
      </c>
      <c r="G1056">
        <v>2</v>
      </c>
      <c r="H1056">
        <v>18</v>
      </c>
      <c r="J1056">
        <v>2</v>
      </c>
    </row>
    <row r="1057" spans="1:10" x14ac:dyDescent="0.25">
      <c r="A1057" t="s">
        <v>298</v>
      </c>
      <c r="B1057" t="s">
        <v>460</v>
      </c>
      <c r="C1057" t="s">
        <v>13</v>
      </c>
      <c r="D1057" t="s">
        <v>127</v>
      </c>
      <c r="F1057">
        <v>7</v>
      </c>
      <c r="H1057">
        <v>10</v>
      </c>
      <c r="J1057">
        <v>3</v>
      </c>
    </row>
    <row r="1058" spans="1:10" x14ac:dyDescent="0.25">
      <c r="A1058" t="s">
        <v>298</v>
      </c>
      <c r="B1058" t="s">
        <v>461</v>
      </c>
      <c r="C1058" t="s">
        <v>13</v>
      </c>
      <c r="D1058" t="s">
        <v>127</v>
      </c>
      <c r="F1058">
        <v>7</v>
      </c>
      <c r="H1058">
        <v>7</v>
      </c>
      <c r="J1058">
        <v>4</v>
      </c>
    </row>
    <row r="1059" spans="1:10" x14ac:dyDescent="0.25">
      <c r="A1059" t="s">
        <v>298</v>
      </c>
      <c r="B1059" t="s">
        <v>462</v>
      </c>
      <c r="C1059" t="s">
        <v>13</v>
      </c>
      <c r="D1059" t="s">
        <v>127</v>
      </c>
      <c r="F1059">
        <v>9</v>
      </c>
      <c r="G1059">
        <v>2</v>
      </c>
      <c r="H1059">
        <v>11</v>
      </c>
      <c r="J1059">
        <v>5</v>
      </c>
    </row>
    <row r="1060" spans="1:10" x14ac:dyDescent="0.25">
      <c r="A1060" t="s">
        <v>298</v>
      </c>
      <c r="B1060" t="s">
        <v>463</v>
      </c>
      <c r="C1060" t="s">
        <v>13</v>
      </c>
      <c r="D1060" t="s">
        <v>127</v>
      </c>
      <c r="J1060">
        <v>6</v>
      </c>
    </row>
    <row r="1061" spans="1:10" x14ac:dyDescent="0.25">
      <c r="A1061" t="s">
        <v>298</v>
      </c>
      <c r="B1061" t="s">
        <v>464</v>
      </c>
      <c r="C1061" t="s">
        <v>13</v>
      </c>
      <c r="D1061" t="s">
        <v>127</v>
      </c>
      <c r="F1061">
        <v>1</v>
      </c>
      <c r="H1061">
        <v>1</v>
      </c>
      <c r="J1061">
        <v>7</v>
      </c>
    </row>
    <row r="1062" spans="1:10" x14ac:dyDescent="0.25">
      <c r="A1062" t="s">
        <v>298</v>
      </c>
      <c r="B1062" t="s">
        <v>465</v>
      </c>
      <c r="C1062" t="s">
        <v>13</v>
      </c>
      <c r="D1062" t="s">
        <v>127</v>
      </c>
      <c r="J1062">
        <v>8</v>
      </c>
    </row>
    <row r="1063" spans="1:10" x14ac:dyDescent="0.25">
      <c r="A1063" t="s">
        <v>298</v>
      </c>
      <c r="B1063" t="s">
        <v>466</v>
      </c>
      <c r="C1063" t="s">
        <v>13</v>
      </c>
      <c r="D1063" t="s">
        <v>127</v>
      </c>
      <c r="J1063">
        <v>9</v>
      </c>
    </row>
    <row r="1064" spans="1:10" x14ac:dyDescent="0.25">
      <c r="A1064" t="s">
        <v>298</v>
      </c>
      <c r="B1064" t="s">
        <v>467</v>
      </c>
      <c r="C1064" t="s">
        <v>13</v>
      </c>
      <c r="D1064" t="s">
        <v>127</v>
      </c>
      <c r="J1064">
        <v>10</v>
      </c>
    </row>
    <row r="1065" spans="1:10" x14ac:dyDescent="0.25">
      <c r="A1065" t="s">
        <v>298</v>
      </c>
      <c r="B1065" t="s">
        <v>468</v>
      </c>
      <c r="C1065" t="s">
        <v>13</v>
      </c>
      <c r="D1065" t="s">
        <v>127</v>
      </c>
      <c r="F1065">
        <v>16</v>
      </c>
      <c r="G1065">
        <v>1</v>
      </c>
      <c r="H1065">
        <v>17</v>
      </c>
      <c r="J1065">
        <v>11</v>
      </c>
    </row>
    <row r="1066" spans="1:10" x14ac:dyDescent="0.25">
      <c r="A1066" t="s">
        <v>298</v>
      </c>
      <c r="B1066" t="s">
        <v>469</v>
      </c>
      <c r="C1066" t="s">
        <v>13</v>
      </c>
      <c r="D1066" t="s">
        <v>127</v>
      </c>
      <c r="F1066">
        <v>1</v>
      </c>
      <c r="H1066">
        <v>1</v>
      </c>
      <c r="J1066">
        <v>12</v>
      </c>
    </row>
    <row r="1067" spans="1:10" x14ac:dyDescent="0.25">
      <c r="A1067" t="s">
        <v>298</v>
      </c>
      <c r="B1067" t="s">
        <v>470</v>
      </c>
      <c r="C1067" t="s">
        <v>13</v>
      </c>
      <c r="D1067" t="s">
        <v>127</v>
      </c>
      <c r="J1067">
        <v>13</v>
      </c>
    </row>
    <row r="1068" spans="1:10" x14ac:dyDescent="0.25">
      <c r="A1068" t="s">
        <v>298</v>
      </c>
      <c r="B1068" t="s">
        <v>471</v>
      </c>
      <c r="C1068" t="s">
        <v>13</v>
      </c>
      <c r="D1068" t="s">
        <v>127</v>
      </c>
      <c r="F1068">
        <v>1</v>
      </c>
      <c r="G1068">
        <v>1</v>
      </c>
      <c r="H1068">
        <v>2</v>
      </c>
      <c r="J1068">
        <v>14</v>
      </c>
    </row>
    <row r="1069" spans="1:10" x14ac:dyDescent="0.25">
      <c r="A1069" t="s">
        <v>298</v>
      </c>
      <c r="B1069" t="s">
        <v>472</v>
      </c>
      <c r="C1069" t="s">
        <v>13</v>
      </c>
      <c r="D1069" t="s">
        <v>127</v>
      </c>
      <c r="J1069">
        <v>15</v>
      </c>
    </row>
    <row r="1070" spans="1:10" x14ac:dyDescent="0.25">
      <c r="A1070" t="s">
        <v>298</v>
      </c>
      <c r="B1070" t="s">
        <v>473</v>
      </c>
      <c r="C1070" t="s">
        <v>13</v>
      </c>
      <c r="D1070" t="s">
        <v>127</v>
      </c>
      <c r="F1070">
        <v>16</v>
      </c>
      <c r="G1070">
        <v>2</v>
      </c>
      <c r="H1070">
        <v>18</v>
      </c>
      <c r="J1070">
        <v>16</v>
      </c>
    </row>
    <row r="1071" spans="1:10" x14ac:dyDescent="0.25">
      <c r="A1071" t="s">
        <v>298</v>
      </c>
      <c r="B1071" t="s">
        <v>474</v>
      </c>
      <c r="C1071" t="s">
        <v>13</v>
      </c>
      <c r="D1071" t="s">
        <v>127</v>
      </c>
      <c r="F1071">
        <v>9</v>
      </c>
      <c r="G1071">
        <v>1</v>
      </c>
      <c r="H1071">
        <v>10</v>
      </c>
      <c r="J1071">
        <v>17</v>
      </c>
    </row>
    <row r="1072" spans="1:10" x14ac:dyDescent="0.25">
      <c r="A1072" t="s">
        <v>298</v>
      </c>
      <c r="B1072" t="s">
        <v>475</v>
      </c>
      <c r="C1072" t="s">
        <v>13</v>
      </c>
      <c r="D1072" t="s">
        <v>127</v>
      </c>
      <c r="F1072">
        <v>1</v>
      </c>
      <c r="H1072">
        <v>1</v>
      </c>
      <c r="J1072">
        <v>18</v>
      </c>
    </row>
    <row r="1073" spans="1:10" x14ac:dyDescent="0.25">
      <c r="A1073" t="s">
        <v>298</v>
      </c>
      <c r="B1073" t="s">
        <v>476</v>
      </c>
      <c r="C1073" t="s">
        <v>13</v>
      </c>
      <c r="D1073" t="s">
        <v>127</v>
      </c>
      <c r="J1073">
        <v>19</v>
      </c>
    </row>
    <row r="1074" spans="1:10" x14ac:dyDescent="0.25">
      <c r="A1074" t="s">
        <v>298</v>
      </c>
      <c r="B1074" t="s">
        <v>477</v>
      </c>
      <c r="C1074" t="s">
        <v>13</v>
      </c>
      <c r="D1074" t="s">
        <v>127</v>
      </c>
      <c r="F1074">
        <v>2</v>
      </c>
      <c r="G1074">
        <v>1</v>
      </c>
      <c r="H1074">
        <v>3</v>
      </c>
      <c r="J1074">
        <v>20</v>
      </c>
    </row>
    <row r="1075" spans="1:10" x14ac:dyDescent="0.25">
      <c r="A1075" t="s">
        <v>298</v>
      </c>
      <c r="B1075" t="s">
        <v>478</v>
      </c>
      <c r="C1075" t="s">
        <v>13</v>
      </c>
      <c r="D1075" t="s">
        <v>127</v>
      </c>
      <c r="F1075">
        <v>1</v>
      </c>
      <c r="H1075">
        <v>1</v>
      </c>
      <c r="J1075">
        <v>21</v>
      </c>
    </row>
    <row r="1076" spans="1:10" x14ac:dyDescent="0.25">
      <c r="A1076" t="s">
        <v>298</v>
      </c>
      <c r="B1076" t="s">
        <v>479</v>
      </c>
      <c r="C1076" t="s">
        <v>13</v>
      </c>
      <c r="D1076" t="s">
        <v>127</v>
      </c>
      <c r="F1076">
        <v>1</v>
      </c>
      <c r="H1076">
        <v>1</v>
      </c>
      <c r="J1076">
        <v>22</v>
      </c>
    </row>
    <row r="1077" spans="1:10" x14ac:dyDescent="0.25">
      <c r="A1077" t="s">
        <v>298</v>
      </c>
      <c r="B1077" t="s">
        <v>480</v>
      </c>
      <c r="C1077" t="s">
        <v>13</v>
      </c>
      <c r="D1077" t="s">
        <v>127</v>
      </c>
      <c r="J1077">
        <v>23</v>
      </c>
    </row>
    <row r="1078" spans="1:10" x14ac:dyDescent="0.25">
      <c r="A1078" t="s">
        <v>298</v>
      </c>
      <c r="B1078" t="s">
        <v>481</v>
      </c>
      <c r="C1078" t="s">
        <v>13</v>
      </c>
      <c r="D1078" t="s">
        <v>127</v>
      </c>
      <c r="F1078">
        <v>2</v>
      </c>
      <c r="G1078">
        <v>2</v>
      </c>
      <c r="H1078">
        <v>4</v>
      </c>
      <c r="J1078">
        <v>24</v>
      </c>
    </row>
    <row r="1079" spans="1:10" x14ac:dyDescent="0.25">
      <c r="A1079" t="s">
        <v>298</v>
      </c>
      <c r="B1079" t="s">
        <v>482</v>
      </c>
      <c r="C1079" t="s">
        <v>13</v>
      </c>
      <c r="D1079" t="s">
        <v>127</v>
      </c>
      <c r="F1079">
        <v>2</v>
      </c>
      <c r="H1079">
        <v>2</v>
      </c>
      <c r="J1079">
        <v>25</v>
      </c>
    </row>
    <row r="1080" spans="1:10" x14ac:dyDescent="0.25">
      <c r="A1080" t="s">
        <v>298</v>
      </c>
      <c r="B1080" t="s">
        <v>483</v>
      </c>
      <c r="C1080" t="s">
        <v>13</v>
      </c>
      <c r="D1080" t="s">
        <v>127</v>
      </c>
      <c r="J1080">
        <v>26</v>
      </c>
    </row>
    <row r="1081" spans="1:10" x14ac:dyDescent="0.25">
      <c r="A1081" t="s">
        <v>298</v>
      </c>
      <c r="B1081" t="s">
        <v>484</v>
      </c>
      <c r="C1081" t="s">
        <v>13</v>
      </c>
      <c r="D1081" t="s">
        <v>127</v>
      </c>
      <c r="J1081">
        <v>27</v>
      </c>
    </row>
    <row r="1082" spans="1:10" x14ac:dyDescent="0.25">
      <c r="A1082" t="s">
        <v>298</v>
      </c>
      <c r="B1082" t="s">
        <v>485</v>
      </c>
      <c r="C1082" t="s">
        <v>13</v>
      </c>
      <c r="D1082" t="s">
        <v>127</v>
      </c>
      <c r="G1082">
        <v>1</v>
      </c>
      <c r="H1082">
        <v>1</v>
      </c>
      <c r="J1082">
        <v>28</v>
      </c>
    </row>
    <row r="1083" spans="1:10" x14ac:dyDescent="0.25">
      <c r="A1083" t="s">
        <v>298</v>
      </c>
      <c r="B1083" t="s">
        <v>486</v>
      </c>
      <c r="C1083" t="s">
        <v>13</v>
      </c>
      <c r="D1083" t="s">
        <v>127</v>
      </c>
      <c r="J1083">
        <v>29</v>
      </c>
    </row>
    <row r="1084" spans="1:10" x14ac:dyDescent="0.25">
      <c r="A1084" t="s">
        <v>298</v>
      </c>
      <c r="B1084" t="s">
        <v>487</v>
      </c>
      <c r="C1084" t="s">
        <v>13</v>
      </c>
      <c r="D1084" t="s">
        <v>127</v>
      </c>
      <c r="J1084">
        <v>30</v>
      </c>
    </row>
    <row r="1085" spans="1:10" x14ac:dyDescent="0.25">
      <c r="A1085" t="s">
        <v>298</v>
      </c>
      <c r="B1085" t="s">
        <v>488</v>
      </c>
      <c r="C1085" t="s">
        <v>13</v>
      </c>
      <c r="D1085" t="s">
        <v>127</v>
      </c>
      <c r="J1085">
        <v>31</v>
      </c>
    </row>
    <row r="1086" spans="1:10" x14ac:dyDescent="0.25">
      <c r="A1086" t="s">
        <v>298</v>
      </c>
      <c r="B1086" t="s">
        <v>489</v>
      </c>
      <c r="C1086" t="s">
        <v>13</v>
      </c>
      <c r="D1086" t="s">
        <v>127</v>
      </c>
      <c r="G1086">
        <v>1</v>
      </c>
      <c r="H1086">
        <v>1</v>
      </c>
      <c r="J1086">
        <v>32</v>
      </c>
    </row>
    <row r="1087" spans="1:10" x14ac:dyDescent="0.25">
      <c r="A1087" t="s">
        <v>298</v>
      </c>
      <c r="B1087" t="s">
        <v>490</v>
      </c>
      <c r="C1087" t="s">
        <v>13</v>
      </c>
      <c r="D1087" t="s">
        <v>127</v>
      </c>
      <c r="J1087">
        <v>33</v>
      </c>
    </row>
    <row r="1088" spans="1:10" x14ac:dyDescent="0.25">
      <c r="A1088" t="s">
        <v>298</v>
      </c>
      <c r="B1088" t="s">
        <v>491</v>
      </c>
      <c r="C1088" t="s">
        <v>13</v>
      </c>
      <c r="D1088" t="s">
        <v>127</v>
      </c>
      <c r="E1088">
        <v>1</v>
      </c>
      <c r="F1088">
        <v>0.5</v>
      </c>
      <c r="G1088">
        <v>1</v>
      </c>
      <c r="H1088">
        <v>0.58799999999999997</v>
      </c>
      <c r="J1088">
        <v>34</v>
      </c>
    </row>
    <row r="1089" spans="1:10" x14ac:dyDescent="0.25">
      <c r="A1089" t="s">
        <v>298</v>
      </c>
      <c r="B1089" t="s">
        <v>492</v>
      </c>
      <c r="C1089" t="s">
        <v>13</v>
      </c>
      <c r="D1089" t="s">
        <v>127</v>
      </c>
      <c r="E1089">
        <v>1</v>
      </c>
      <c r="F1089">
        <v>0.71399999999999997</v>
      </c>
      <c r="H1089">
        <v>0.75</v>
      </c>
      <c r="J1089">
        <v>35</v>
      </c>
    </row>
    <row r="1090" spans="1:10" x14ac:dyDescent="0.25">
      <c r="A1090" t="s">
        <v>298</v>
      </c>
      <c r="B1090" t="s">
        <v>178</v>
      </c>
      <c r="C1090" t="s">
        <v>13</v>
      </c>
      <c r="D1090" t="s">
        <v>127</v>
      </c>
      <c r="E1090">
        <v>3291</v>
      </c>
      <c r="F1090">
        <v>4320</v>
      </c>
      <c r="G1090">
        <v>17118</v>
      </c>
      <c r="H1090">
        <v>3858</v>
      </c>
      <c r="J1090">
        <v>36</v>
      </c>
    </row>
    <row r="1091" spans="1:10" x14ac:dyDescent="0.25">
      <c r="A1091" t="s">
        <v>298</v>
      </c>
      <c r="B1091" t="s">
        <v>493</v>
      </c>
      <c r="C1091" t="s">
        <v>13</v>
      </c>
      <c r="D1091" t="s">
        <v>127</v>
      </c>
      <c r="J1091">
        <v>39</v>
      </c>
    </row>
    <row r="1092" spans="1:10" x14ac:dyDescent="0.25">
      <c r="A1092" t="s">
        <v>298</v>
      </c>
      <c r="B1092" t="s">
        <v>494</v>
      </c>
      <c r="C1092" t="s">
        <v>13</v>
      </c>
      <c r="D1092" t="s">
        <v>127</v>
      </c>
      <c r="J1092">
        <v>40</v>
      </c>
    </row>
    <row r="1093" spans="1:10" x14ac:dyDescent="0.25">
      <c r="A1093" t="s">
        <v>298</v>
      </c>
      <c r="B1093" t="s">
        <v>495</v>
      </c>
      <c r="C1093" t="s">
        <v>13</v>
      </c>
      <c r="D1093" t="s">
        <v>127</v>
      </c>
      <c r="J1093">
        <v>41</v>
      </c>
    </row>
    <row r="1094" spans="1:10" x14ac:dyDescent="0.25">
      <c r="A1094" t="s">
        <v>299</v>
      </c>
      <c r="B1094" t="s">
        <v>458</v>
      </c>
      <c r="C1094" t="s">
        <v>13</v>
      </c>
      <c r="D1094" t="s">
        <v>129</v>
      </c>
      <c r="E1094">
        <v>8</v>
      </c>
      <c r="F1094">
        <v>39</v>
      </c>
      <c r="G1094">
        <v>6</v>
      </c>
      <c r="H1094">
        <v>53</v>
      </c>
      <c r="J1094">
        <v>1</v>
      </c>
    </row>
    <row r="1095" spans="1:10" x14ac:dyDescent="0.25">
      <c r="A1095" t="s">
        <v>299</v>
      </c>
      <c r="B1095" t="s">
        <v>459</v>
      </c>
      <c r="C1095" t="s">
        <v>13</v>
      </c>
      <c r="D1095" t="s">
        <v>129</v>
      </c>
      <c r="E1095">
        <v>5</v>
      </c>
      <c r="F1095">
        <v>39</v>
      </c>
      <c r="G1095">
        <v>15</v>
      </c>
      <c r="H1095">
        <v>59</v>
      </c>
      <c r="J1095">
        <v>2</v>
      </c>
    </row>
    <row r="1096" spans="1:10" x14ac:dyDescent="0.25">
      <c r="A1096" t="s">
        <v>299</v>
      </c>
      <c r="B1096" t="s">
        <v>460</v>
      </c>
      <c r="C1096" t="s">
        <v>13</v>
      </c>
      <c r="D1096" t="s">
        <v>129</v>
      </c>
      <c r="E1096">
        <v>2</v>
      </c>
      <c r="F1096">
        <v>17</v>
      </c>
      <c r="G1096">
        <v>2</v>
      </c>
      <c r="J1096">
        <v>3</v>
      </c>
    </row>
    <row r="1097" spans="1:10" x14ac:dyDescent="0.25">
      <c r="A1097" t="s">
        <v>299</v>
      </c>
      <c r="B1097" t="s">
        <v>461</v>
      </c>
      <c r="C1097" t="s">
        <v>13</v>
      </c>
      <c r="D1097" t="s">
        <v>129</v>
      </c>
      <c r="E1097">
        <v>2</v>
      </c>
      <c r="F1097">
        <v>26</v>
      </c>
      <c r="G1097">
        <v>11</v>
      </c>
      <c r="H1097">
        <v>39</v>
      </c>
      <c r="J1097">
        <v>4</v>
      </c>
    </row>
    <row r="1098" spans="1:10" x14ac:dyDescent="0.25">
      <c r="A1098" t="s">
        <v>299</v>
      </c>
      <c r="B1098" t="s">
        <v>462</v>
      </c>
      <c r="C1098" t="s">
        <v>13</v>
      </c>
      <c r="D1098" t="s">
        <v>129</v>
      </c>
      <c r="E1098">
        <v>3</v>
      </c>
      <c r="F1098">
        <v>13</v>
      </c>
      <c r="G1098">
        <v>4</v>
      </c>
      <c r="H1098">
        <v>20</v>
      </c>
      <c r="J1098">
        <v>5</v>
      </c>
    </row>
    <row r="1099" spans="1:10" x14ac:dyDescent="0.25">
      <c r="A1099" t="s">
        <v>299</v>
      </c>
      <c r="B1099" t="s">
        <v>463</v>
      </c>
      <c r="C1099" t="s">
        <v>13</v>
      </c>
      <c r="D1099" t="s">
        <v>129</v>
      </c>
      <c r="J1099">
        <v>6</v>
      </c>
    </row>
    <row r="1100" spans="1:10" x14ac:dyDescent="0.25">
      <c r="A1100" t="s">
        <v>299</v>
      </c>
      <c r="B1100" t="s">
        <v>464</v>
      </c>
      <c r="C1100" t="s">
        <v>13</v>
      </c>
      <c r="D1100" t="s">
        <v>129</v>
      </c>
      <c r="J1100">
        <v>7</v>
      </c>
    </row>
    <row r="1101" spans="1:10" x14ac:dyDescent="0.25">
      <c r="A1101" t="s">
        <v>299</v>
      </c>
      <c r="B1101" t="s">
        <v>465</v>
      </c>
      <c r="C1101" t="s">
        <v>13</v>
      </c>
      <c r="D1101" t="s">
        <v>129</v>
      </c>
      <c r="J1101">
        <v>8</v>
      </c>
    </row>
    <row r="1102" spans="1:10" x14ac:dyDescent="0.25">
      <c r="A1102" t="s">
        <v>299</v>
      </c>
      <c r="B1102" t="s">
        <v>466</v>
      </c>
      <c r="C1102" t="s">
        <v>13</v>
      </c>
      <c r="D1102" t="s">
        <v>129</v>
      </c>
      <c r="J1102">
        <v>9</v>
      </c>
    </row>
    <row r="1103" spans="1:10" x14ac:dyDescent="0.25">
      <c r="A1103" t="s">
        <v>299</v>
      </c>
      <c r="B1103" t="s">
        <v>467</v>
      </c>
      <c r="C1103" t="s">
        <v>13</v>
      </c>
      <c r="D1103" t="s">
        <v>129</v>
      </c>
      <c r="J1103">
        <v>10</v>
      </c>
    </row>
    <row r="1104" spans="1:10" x14ac:dyDescent="0.25">
      <c r="A1104" t="s">
        <v>299</v>
      </c>
      <c r="B1104" t="s">
        <v>468</v>
      </c>
      <c r="C1104" t="s">
        <v>13</v>
      </c>
      <c r="D1104" t="s">
        <v>129</v>
      </c>
      <c r="E1104">
        <v>5</v>
      </c>
      <c r="F1104">
        <v>38</v>
      </c>
      <c r="G1104">
        <v>15</v>
      </c>
      <c r="H1104">
        <v>58</v>
      </c>
      <c r="J1104">
        <v>11</v>
      </c>
    </row>
    <row r="1105" spans="1:10" x14ac:dyDescent="0.25">
      <c r="A1105" t="s">
        <v>299</v>
      </c>
      <c r="B1105" t="s">
        <v>469</v>
      </c>
      <c r="C1105" t="s">
        <v>13</v>
      </c>
      <c r="D1105" t="s">
        <v>129</v>
      </c>
      <c r="J1105">
        <v>12</v>
      </c>
    </row>
    <row r="1106" spans="1:10" x14ac:dyDescent="0.25">
      <c r="A1106" t="s">
        <v>299</v>
      </c>
      <c r="B1106" t="s">
        <v>470</v>
      </c>
      <c r="C1106" t="s">
        <v>13</v>
      </c>
      <c r="D1106" t="s">
        <v>129</v>
      </c>
      <c r="F1106">
        <v>3</v>
      </c>
      <c r="G1106">
        <v>3</v>
      </c>
      <c r="H1106">
        <v>6</v>
      </c>
      <c r="J1106">
        <v>13</v>
      </c>
    </row>
    <row r="1107" spans="1:10" x14ac:dyDescent="0.25">
      <c r="A1107" t="s">
        <v>299</v>
      </c>
      <c r="B1107" t="s">
        <v>471</v>
      </c>
      <c r="C1107" t="s">
        <v>13</v>
      </c>
      <c r="D1107" t="s">
        <v>129</v>
      </c>
      <c r="E1107">
        <v>1</v>
      </c>
      <c r="F1107">
        <v>6</v>
      </c>
      <c r="G1107">
        <v>1</v>
      </c>
      <c r="H1107">
        <v>8</v>
      </c>
      <c r="J1107">
        <v>14</v>
      </c>
    </row>
    <row r="1108" spans="1:10" x14ac:dyDescent="0.25">
      <c r="A1108" t="s">
        <v>299</v>
      </c>
      <c r="B1108" t="s">
        <v>472</v>
      </c>
      <c r="C1108" t="s">
        <v>13</v>
      </c>
      <c r="D1108" t="s">
        <v>129</v>
      </c>
      <c r="J1108">
        <v>15</v>
      </c>
    </row>
    <row r="1109" spans="1:10" x14ac:dyDescent="0.25">
      <c r="A1109" t="s">
        <v>299</v>
      </c>
      <c r="B1109" t="s">
        <v>473</v>
      </c>
      <c r="C1109" t="s">
        <v>13</v>
      </c>
      <c r="D1109" t="s">
        <v>129</v>
      </c>
      <c r="E1109">
        <v>3</v>
      </c>
      <c r="F1109">
        <v>29</v>
      </c>
      <c r="G1109">
        <v>14</v>
      </c>
      <c r="H1109">
        <v>46</v>
      </c>
      <c r="J1109">
        <v>16</v>
      </c>
    </row>
    <row r="1110" spans="1:10" x14ac:dyDescent="0.25">
      <c r="A1110" t="s">
        <v>299</v>
      </c>
      <c r="B1110" t="s">
        <v>474</v>
      </c>
      <c r="C1110" t="s">
        <v>13</v>
      </c>
      <c r="D1110" t="s">
        <v>129</v>
      </c>
      <c r="E1110">
        <v>4</v>
      </c>
      <c r="F1110">
        <v>28</v>
      </c>
      <c r="G1110">
        <v>11</v>
      </c>
      <c r="H1110">
        <v>43</v>
      </c>
      <c r="J1110">
        <v>17</v>
      </c>
    </row>
    <row r="1111" spans="1:10" x14ac:dyDescent="0.25">
      <c r="A1111" t="s">
        <v>299</v>
      </c>
      <c r="B1111" t="s">
        <v>475</v>
      </c>
      <c r="C1111" t="s">
        <v>13</v>
      </c>
      <c r="D1111" t="s">
        <v>129</v>
      </c>
      <c r="F1111">
        <v>1</v>
      </c>
      <c r="G1111">
        <v>2</v>
      </c>
      <c r="H1111">
        <v>3</v>
      </c>
      <c r="J1111">
        <v>18</v>
      </c>
    </row>
    <row r="1112" spans="1:10" x14ac:dyDescent="0.25">
      <c r="A1112" t="s">
        <v>299</v>
      </c>
      <c r="B1112" t="s">
        <v>476</v>
      </c>
      <c r="C1112" t="s">
        <v>13</v>
      </c>
      <c r="D1112" t="s">
        <v>129</v>
      </c>
      <c r="F1112">
        <v>2</v>
      </c>
      <c r="H1112">
        <v>2</v>
      </c>
      <c r="J1112">
        <v>19</v>
      </c>
    </row>
    <row r="1113" spans="1:10" x14ac:dyDescent="0.25">
      <c r="A1113" t="s">
        <v>299</v>
      </c>
      <c r="B1113" t="s">
        <v>477</v>
      </c>
      <c r="C1113" t="s">
        <v>13</v>
      </c>
      <c r="D1113" t="s">
        <v>129</v>
      </c>
      <c r="F1113">
        <v>2</v>
      </c>
      <c r="G1113">
        <v>1</v>
      </c>
      <c r="H1113">
        <v>3</v>
      </c>
      <c r="J1113">
        <v>20</v>
      </c>
    </row>
    <row r="1114" spans="1:10" x14ac:dyDescent="0.25">
      <c r="A1114" t="s">
        <v>299</v>
      </c>
      <c r="B1114" t="s">
        <v>478</v>
      </c>
      <c r="C1114" t="s">
        <v>13</v>
      </c>
      <c r="D1114" t="s">
        <v>129</v>
      </c>
      <c r="F1114">
        <v>2</v>
      </c>
      <c r="H1114">
        <v>2</v>
      </c>
      <c r="J1114">
        <v>21</v>
      </c>
    </row>
    <row r="1115" spans="1:10" x14ac:dyDescent="0.25">
      <c r="A1115" t="s">
        <v>299</v>
      </c>
      <c r="B1115" t="s">
        <v>479</v>
      </c>
      <c r="C1115" t="s">
        <v>13</v>
      </c>
      <c r="D1115" t="s">
        <v>129</v>
      </c>
      <c r="F1115">
        <v>1</v>
      </c>
      <c r="H1115">
        <v>1</v>
      </c>
      <c r="J1115">
        <v>22</v>
      </c>
    </row>
    <row r="1116" spans="1:10" x14ac:dyDescent="0.25">
      <c r="A1116" t="s">
        <v>299</v>
      </c>
      <c r="B1116" t="s">
        <v>480</v>
      </c>
      <c r="C1116" t="s">
        <v>13</v>
      </c>
      <c r="D1116" t="s">
        <v>129</v>
      </c>
      <c r="E1116">
        <v>1</v>
      </c>
      <c r="H1116">
        <v>1</v>
      </c>
      <c r="J1116">
        <v>23</v>
      </c>
    </row>
    <row r="1117" spans="1:10" x14ac:dyDescent="0.25">
      <c r="A1117" t="s">
        <v>299</v>
      </c>
      <c r="B1117" t="s">
        <v>481</v>
      </c>
      <c r="C1117" t="s">
        <v>13</v>
      </c>
      <c r="D1117" t="s">
        <v>129</v>
      </c>
      <c r="E1117">
        <v>4</v>
      </c>
      <c r="F1117">
        <v>12</v>
      </c>
      <c r="G1117">
        <v>7</v>
      </c>
      <c r="H1117">
        <v>23</v>
      </c>
      <c r="J1117">
        <v>24</v>
      </c>
    </row>
    <row r="1118" spans="1:10" x14ac:dyDescent="0.25">
      <c r="A1118" t="s">
        <v>299</v>
      </c>
      <c r="B1118" t="s">
        <v>482</v>
      </c>
      <c r="C1118" t="s">
        <v>13</v>
      </c>
      <c r="D1118" t="s">
        <v>129</v>
      </c>
      <c r="F1118">
        <v>12</v>
      </c>
      <c r="H1118">
        <v>12</v>
      </c>
      <c r="J1118">
        <v>25</v>
      </c>
    </row>
    <row r="1119" spans="1:10" x14ac:dyDescent="0.25">
      <c r="A1119" t="s">
        <v>299</v>
      </c>
      <c r="B1119" t="s">
        <v>483</v>
      </c>
      <c r="C1119" t="s">
        <v>13</v>
      </c>
      <c r="D1119" t="s">
        <v>129</v>
      </c>
      <c r="E1119">
        <v>1</v>
      </c>
      <c r="F1119">
        <v>8</v>
      </c>
      <c r="H1119">
        <v>9</v>
      </c>
      <c r="J1119">
        <v>26</v>
      </c>
    </row>
    <row r="1120" spans="1:10" x14ac:dyDescent="0.25">
      <c r="A1120" t="s">
        <v>299</v>
      </c>
      <c r="B1120" t="s">
        <v>484</v>
      </c>
      <c r="C1120" t="s">
        <v>13</v>
      </c>
      <c r="D1120" t="s">
        <v>129</v>
      </c>
      <c r="E1120">
        <v>1</v>
      </c>
      <c r="H1120">
        <v>1</v>
      </c>
      <c r="J1120">
        <v>27</v>
      </c>
    </row>
    <row r="1121" spans="1:10" x14ac:dyDescent="0.25">
      <c r="A1121" t="s">
        <v>299</v>
      </c>
      <c r="B1121" t="s">
        <v>485</v>
      </c>
      <c r="C1121" t="s">
        <v>13</v>
      </c>
      <c r="D1121" t="s">
        <v>129</v>
      </c>
      <c r="J1121">
        <v>28</v>
      </c>
    </row>
    <row r="1122" spans="1:10" x14ac:dyDescent="0.25">
      <c r="A1122" t="s">
        <v>299</v>
      </c>
      <c r="B1122" t="s">
        <v>486</v>
      </c>
      <c r="C1122" t="s">
        <v>13</v>
      </c>
      <c r="D1122" t="s">
        <v>129</v>
      </c>
      <c r="F1122">
        <v>3</v>
      </c>
      <c r="H1122">
        <v>3</v>
      </c>
      <c r="J1122">
        <v>29</v>
      </c>
    </row>
    <row r="1123" spans="1:10" x14ac:dyDescent="0.25">
      <c r="A1123" t="s">
        <v>299</v>
      </c>
      <c r="B1123" t="s">
        <v>487</v>
      </c>
      <c r="C1123" t="s">
        <v>13</v>
      </c>
      <c r="D1123" t="s">
        <v>129</v>
      </c>
      <c r="J1123">
        <v>30</v>
      </c>
    </row>
    <row r="1124" spans="1:10" x14ac:dyDescent="0.25">
      <c r="A1124" t="s">
        <v>299</v>
      </c>
      <c r="B1124" t="s">
        <v>488</v>
      </c>
      <c r="C1124" t="s">
        <v>13</v>
      </c>
      <c r="D1124" t="s">
        <v>129</v>
      </c>
      <c r="J1124">
        <v>31</v>
      </c>
    </row>
    <row r="1125" spans="1:10" x14ac:dyDescent="0.25">
      <c r="A1125" t="s">
        <v>299</v>
      </c>
      <c r="B1125" t="s">
        <v>489</v>
      </c>
      <c r="C1125" t="s">
        <v>13</v>
      </c>
      <c r="D1125" t="s">
        <v>129</v>
      </c>
      <c r="F1125">
        <v>4</v>
      </c>
      <c r="G1125">
        <v>3</v>
      </c>
      <c r="H1125">
        <v>7</v>
      </c>
      <c r="J1125">
        <v>32</v>
      </c>
    </row>
    <row r="1126" spans="1:10" x14ac:dyDescent="0.25">
      <c r="A1126" t="s">
        <v>299</v>
      </c>
      <c r="B1126" t="s">
        <v>490</v>
      </c>
      <c r="C1126" t="s">
        <v>13</v>
      </c>
      <c r="D1126" t="s">
        <v>129</v>
      </c>
      <c r="E1126">
        <v>3</v>
      </c>
      <c r="F1126">
        <v>3</v>
      </c>
      <c r="G1126">
        <v>4</v>
      </c>
      <c r="H1126">
        <v>10</v>
      </c>
      <c r="J1126">
        <v>33</v>
      </c>
    </row>
    <row r="1127" spans="1:10" x14ac:dyDescent="0.25">
      <c r="A1127" t="s">
        <v>299</v>
      </c>
      <c r="B1127" t="s">
        <v>491</v>
      </c>
      <c r="C1127" t="s">
        <v>13</v>
      </c>
      <c r="D1127" t="s">
        <v>129</v>
      </c>
      <c r="F1127">
        <v>0.73699999999999999</v>
      </c>
      <c r="H1127">
        <v>0.66700000000000004</v>
      </c>
      <c r="J1127">
        <v>34</v>
      </c>
    </row>
    <row r="1128" spans="1:10" x14ac:dyDescent="0.25">
      <c r="A1128" t="s">
        <v>299</v>
      </c>
      <c r="B1128" t="s">
        <v>492</v>
      </c>
      <c r="C1128" t="s">
        <v>13</v>
      </c>
      <c r="D1128" t="s">
        <v>129</v>
      </c>
      <c r="E1128">
        <v>0.66700000000000004</v>
      </c>
      <c r="F1128">
        <v>0.64300000000000002</v>
      </c>
      <c r="G1128">
        <v>1</v>
      </c>
      <c r="H1128">
        <v>0.66700000000000004</v>
      </c>
      <c r="J1128">
        <v>35</v>
      </c>
    </row>
    <row r="1129" spans="1:10" x14ac:dyDescent="0.25">
      <c r="A1129" t="s">
        <v>299</v>
      </c>
      <c r="B1129" t="s">
        <v>178</v>
      </c>
      <c r="C1129" t="s">
        <v>13</v>
      </c>
      <c r="D1129" t="s">
        <v>129</v>
      </c>
      <c r="F1129">
        <v>7079</v>
      </c>
      <c r="H1129">
        <v>7079</v>
      </c>
      <c r="J1129">
        <v>36</v>
      </c>
    </row>
    <row r="1130" spans="1:10" x14ac:dyDescent="0.25">
      <c r="A1130" t="s">
        <v>299</v>
      </c>
      <c r="B1130" t="s">
        <v>493</v>
      </c>
      <c r="C1130" t="s">
        <v>13</v>
      </c>
      <c r="D1130" t="s">
        <v>129</v>
      </c>
      <c r="G1130">
        <v>1</v>
      </c>
      <c r="J1130">
        <v>39</v>
      </c>
    </row>
    <row r="1131" spans="1:10" x14ac:dyDescent="0.25">
      <c r="A1131" t="s">
        <v>299</v>
      </c>
      <c r="B1131" t="s">
        <v>494</v>
      </c>
      <c r="C1131" t="s">
        <v>13</v>
      </c>
      <c r="D1131" t="s">
        <v>129</v>
      </c>
      <c r="G1131">
        <v>1</v>
      </c>
      <c r="H1131">
        <v>1</v>
      </c>
      <c r="J1131">
        <v>40</v>
      </c>
    </row>
    <row r="1132" spans="1:10" x14ac:dyDescent="0.25">
      <c r="A1132" t="s">
        <v>299</v>
      </c>
      <c r="B1132" t="s">
        <v>495</v>
      </c>
      <c r="C1132" t="s">
        <v>13</v>
      </c>
      <c r="D1132" t="s">
        <v>129</v>
      </c>
      <c r="G1132">
        <v>1</v>
      </c>
      <c r="H1132">
        <v>1</v>
      </c>
      <c r="J1132">
        <v>41</v>
      </c>
    </row>
    <row r="1133" spans="1:10" x14ac:dyDescent="0.25">
      <c r="A1133" t="s">
        <v>303</v>
      </c>
      <c r="B1133" t="s">
        <v>458</v>
      </c>
      <c r="C1133" t="s">
        <v>14</v>
      </c>
      <c r="D1133" t="s">
        <v>130</v>
      </c>
      <c r="E1133">
        <v>36</v>
      </c>
      <c r="F1133">
        <v>94</v>
      </c>
      <c r="G1133">
        <v>1</v>
      </c>
      <c r="H1133">
        <v>133</v>
      </c>
      <c r="J1133">
        <v>1</v>
      </c>
    </row>
    <row r="1134" spans="1:10" x14ac:dyDescent="0.25">
      <c r="A1134" t="s">
        <v>303</v>
      </c>
      <c r="B1134" t="s">
        <v>459</v>
      </c>
      <c r="C1134" t="s">
        <v>14</v>
      </c>
      <c r="D1134" t="s">
        <v>130</v>
      </c>
      <c r="E1134">
        <v>47</v>
      </c>
      <c r="F1134">
        <v>78</v>
      </c>
      <c r="G1134">
        <v>8</v>
      </c>
      <c r="H1134">
        <v>133</v>
      </c>
      <c r="J1134">
        <v>2</v>
      </c>
    </row>
    <row r="1135" spans="1:10" x14ac:dyDescent="0.25">
      <c r="A1135" t="s">
        <v>303</v>
      </c>
      <c r="B1135" t="s">
        <v>460</v>
      </c>
      <c r="C1135" t="s">
        <v>14</v>
      </c>
      <c r="D1135" t="s">
        <v>130</v>
      </c>
      <c r="E1135">
        <v>36</v>
      </c>
      <c r="F1135">
        <v>43</v>
      </c>
      <c r="G1135">
        <v>1</v>
      </c>
      <c r="J1135">
        <v>3</v>
      </c>
    </row>
    <row r="1136" spans="1:10" x14ac:dyDescent="0.25">
      <c r="A1136" t="s">
        <v>303</v>
      </c>
      <c r="B1136" t="s">
        <v>461</v>
      </c>
      <c r="C1136" t="s">
        <v>14</v>
      </c>
      <c r="D1136" t="s">
        <v>130</v>
      </c>
      <c r="E1136">
        <v>24</v>
      </c>
      <c r="F1136">
        <v>44</v>
      </c>
      <c r="G1136">
        <v>4</v>
      </c>
      <c r="H1136">
        <v>72</v>
      </c>
      <c r="J1136">
        <v>4</v>
      </c>
    </row>
    <row r="1137" spans="1:10" x14ac:dyDescent="0.25">
      <c r="A1137" t="s">
        <v>303</v>
      </c>
      <c r="B1137" t="s">
        <v>462</v>
      </c>
      <c r="C1137" t="s">
        <v>14</v>
      </c>
      <c r="D1137" t="s">
        <v>130</v>
      </c>
      <c r="E1137">
        <v>15</v>
      </c>
      <c r="F1137">
        <v>34</v>
      </c>
      <c r="G1137">
        <v>4</v>
      </c>
      <c r="H1137">
        <v>53</v>
      </c>
      <c r="J1137">
        <v>5</v>
      </c>
    </row>
    <row r="1138" spans="1:10" x14ac:dyDescent="0.25">
      <c r="A1138" t="s">
        <v>303</v>
      </c>
      <c r="B1138" t="s">
        <v>463</v>
      </c>
      <c r="C1138" t="s">
        <v>14</v>
      </c>
      <c r="D1138" t="s">
        <v>130</v>
      </c>
      <c r="F1138">
        <v>3</v>
      </c>
      <c r="H1138">
        <v>3</v>
      </c>
      <c r="J1138">
        <v>6</v>
      </c>
    </row>
    <row r="1139" spans="1:10" x14ac:dyDescent="0.25">
      <c r="A1139" t="s">
        <v>303</v>
      </c>
      <c r="B1139" t="s">
        <v>464</v>
      </c>
      <c r="C1139" t="s">
        <v>14</v>
      </c>
      <c r="D1139" t="s">
        <v>130</v>
      </c>
      <c r="E1139">
        <v>1</v>
      </c>
      <c r="F1139">
        <v>1</v>
      </c>
      <c r="H1139">
        <v>2</v>
      </c>
      <c r="J1139">
        <v>7</v>
      </c>
    </row>
    <row r="1140" spans="1:10" x14ac:dyDescent="0.25">
      <c r="A1140" t="s">
        <v>303</v>
      </c>
      <c r="B1140" t="s">
        <v>465</v>
      </c>
      <c r="C1140" t="s">
        <v>14</v>
      </c>
      <c r="D1140" t="s">
        <v>130</v>
      </c>
      <c r="J1140">
        <v>8</v>
      </c>
    </row>
    <row r="1141" spans="1:10" x14ac:dyDescent="0.25">
      <c r="A1141" t="s">
        <v>303</v>
      </c>
      <c r="B1141" t="s">
        <v>466</v>
      </c>
      <c r="C1141" t="s">
        <v>14</v>
      </c>
      <c r="D1141" t="s">
        <v>130</v>
      </c>
      <c r="E1141">
        <v>2</v>
      </c>
      <c r="H1141">
        <v>2</v>
      </c>
      <c r="J1141">
        <v>9</v>
      </c>
    </row>
    <row r="1142" spans="1:10" x14ac:dyDescent="0.25">
      <c r="A1142" t="s">
        <v>303</v>
      </c>
      <c r="B1142" t="s">
        <v>467</v>
      </c>
      <c r="C1142" t="s">
        <v>14</v>
      </c>
      <c r="D1142" t="s">
        <v>130</v>
      </c>
      <c r="J1142">
        <v>10</v>
      </c>
    </row>
    <row r="1143" spans="1:10" x14ac:dyDescent="0.25">
      <c r="A1143" t="s">
        <v>303</v>
      </c>
      <c r="B1143" t="s">
        <v>468</v>
      </c>
      <c r="C1143" t="s">
        <v>14</v>
      </c>
      <c r="D1143" t="s">
        <v>130</v>
      </c>
      <c r="E1143">
        <v>42</v>
      </c>
      <c r="F1143">
        <v>75</v>
      </c>
      <c r="G1143">
        <v>7</v>
      </c>
      <c r="H1143">
        <v>124</v>
      </c>
      <c r="J1143">
        <v>11</v>
      </c>
    </row>
    <row r="1144" spans="1:10" x14ac:dyDescent="0.25">
      <c r="A1144" t="s">
        <v>303</v>
      </c>
      <c r="B1144" t="s">
        <v>469</v>
      </c>
      <c r="C1144" t="s">
        <v>14</v>
      </c>
      <c r="D1144" t="s">
        <v>130</v>
      </c>
      <c r="E1144">
        <v>1</v>
      </c>
      <c r="F1144">
        <v>1</v>
      </c>
      <c r="H1144">
        <v>2</v>
      </c>
      <c r="J1144">
        <v>12</v>
      </c>
    </row>
    <row r="1145" spans="1:10" x14ac:dyDescent="0.25">
      <c r="A1145" t="s">
        <v>303</v>
      </c>
      <c r="B1145" t="s">
        <v>470</v>
      </c>
      <c r="C1145" t="s">
        <v>14</v>
      </c>
      <c r="D1145" t="s">
        <v>130</v>
      </c>
      <c r="E1145">
        <v>2</v>
      </c>
      <c r="F1145">
        <v>9</v>
      </c>
      <c r="H1145">
        <v>11</v>
      </c>
      <c r="J1145">
        <v>13</v>
      </c>
    </row>
    <row r="1146" spans="1:10" x14ac:dyDescent="0.25">
      <c r="A1146" t="s">
        <v>303</v>
      </c>
      <c r="B1146" t="s">
        <v>471</v>
      </c>
      <c r="C1146" t="s">
        <v>14</v>
      </c>
      <c r="D1146" t="s">
        <v>130</v>
      </c>
      <c r="E1146">
        <v>7</v>
      </c>
      <c r="F1146">
        <v>4</v>
      </c>
      <c r="H1146">
        <v>11</v>
      </c>
      <c r="J1146">
        <v>14</v>
      </c>
    </row>
    <row r="1147" spans="1:10" x14ac:dyDescent="0.25">
      <c r="A1147" t="s">
        <v>303</v>
      </c>
      <c r="B1147" t="s">
        <v>472</v>
      </c>
      <c r="C1147" t="s">
        <v>14</v>
      </c>
      <c r="D1147" t="s">
        <v>130</v>
      </c>
      <c r="J1147">
        <v>15</v>
      </c>
    </row>
    <row r="1148" spans="1:10" x14ac:dyDescent="0.25">
      <c r="A1148" t="s">
        <v>303</v>
      </c>
      <c r="B1148" t="s">
        <v>473</v>
      </c>
      <c r="C1148" t="s">
        <v>14</v>
      </c>
      <c r="D1148" t="s">
        <v>130</v>
      </c>
      <c r="E1148">
        <v>37</v>
      </c>
      <c r="F1148">
        <v>76</v>
      </c>
      <c r="G1148">
        <v>7</v>
      </c>
      <c r="H1148">
        <v>120</v>
      </c>
      <c r="J1148">
        <v>16</v>
      </c>
    </row>
    <row r="1149" spans="1:10" x14ac:dyDescent="0.25">
      <c r="A1149" t="s">
        <v>303</v>
      </c>
      <c r="B1149" t="s">
        <v>474</v>
      </c>
      <c r="C1149" t="s">
        <v>14</v>
      </c>
      <c r="D1149" t="s">
        <v>130</v>
      </c>
      <c r="E1149">
        <v>41</v>
      </c>
      <c r="F1149">
        <v>44</v>
      </c>
      <c r="G1149">
        <v>4</v>
      </c>
      <c r="H1149">
        <v>89</v>
      </c>
      <c r="J1149">
        <v>17</v>
      </c>
    </row>
    <row r="1150" spans="1:10" x14ac:dyDescent="0.25">
      <c r="A1150" t="s">
        <v>303</v>
      </c>
      <c r="B1150" t="s">
        <v>475</v>
      </c>
      <c r="C1150" t="s">
        <v>14</v>
      </c>
      <c r="D1150" t="s">
        <v>130</v>
      </c>
      <c r="F1150">
        <v>4</v>
      </c>
      <c r="G1150">
        <v>1</v>
      </c>
      <c r="H1150">
        <v>5</v>
      </c>
      <c r="J1150">
        <v>18</v>
      </c>
    </row>
    <row r="1151" spans="1:10" x14ac:dyDescent="0.25">
      <c r="A1151" t="s">
        <v>303</v>
      </c>
      <c r="B1151" t="s">
        <v>476</v>
      </c>
      <c r="C1151" t="s">
        <v>14</v>
      </c>
      <c r="D1151" t="s">
        <v>130</v>
      </c>
      <c r="F1151">
        <v>3</v>
      </c>
      <c r="G1151">
        <v>1</v>
      </c>
      <c r="H1151">
        <v>4</v>
      </c>
      <c r="J1151">
        <v>19</v>
      </c>
    </row>
    <row r="1152" spans="1:10" x14ac:dyDescent="0.25">
      <c r="A1152" t="s">
        <v>303</v>
      </c>
      <c r="B1152" t="s">
        <v>477</v>
      </c>
      <c r="C1152" t="s">
        <v>14</v>
      </c>
      <c r="D1152" t="s">
        <v>130</v>
      </c>
      <c r="E1152">
        <v>1</v>
      </c>
      <c r="F1152">
        <v>4</v>
      </c>
      <c r="H1152">
        <v>5</v>
      </c>
      <c r="J1152">
        <v>20</v>
      </c>
    </row>
    <row r="1153" spans="1:10" x14ac:dyDescent="0.25">
      <c r="A1153" t="s">
        <v>303</v>
      </c>
      <c r="B1153" t="s">
        <v>478</v>
      </c>
      <c r="C1153" t="s">
        <v>14</v>
      </c>
      <c r="D1153" t="s">
        <v>130</v>
      </c>
      <c r="F1153">
        <v>10</v>
      </c>
      <c r="G1153">
        <v>1</v>
      </c>
      <c r="H1153">
        <v>11</v>
      </c>
      <c r="J1153">
        <v>21</v>
      </c>
    </row>
    <row r="1154" spans="1:10" x14ac:dyDescent="0.25">
      <c r="A1154" t="s">
        <v>303</v>
      </c>
      <c r="B1154" t="s">
        <v>479</v>
      </c>
      <c r="C1154" t="s">
        <v>14</v>
      </c>
      <c r="D1154" t="s">
        <v>130</v>
      </c>
      <c r="F1154">
        <v>3</v>
      </c>
      <c r="G1154">
        <v>1</v>
      </c>
      <c r="H1154">
        <v>4</v>
      </c>
      <c r="J1154">
        <v>22</v>
      </c>
    </row>
    <row r="1155" spans="1:10" x14ac:dyDescent="0.25">
      <c r="A1155" t="s">
        <v>303</v>
      </c>
      <c r="B1155" t="s">
        <v>480</v>
      </c>
      <c r="C1155" t="s">
        <v>14</v>
      </c>
      <c r="D1155" t="s">
        <v>130</v>
      </c>
      <c r="F1155">
        <v>1</v>
      </c>
      <c r="H1155">
        <v>1</v>
      </c>
      <c r="J1155">
        <v>23</v>
      </c>
    </row>
    <row r="1156" spans="1:10" x14ac:dyDescent="0.25">
      <c r="A1156" t="s">
        <v>303</v>
      </c>
      <c r="B1156" t="s">
        <v>481</v>
      </c>
      <c r="C1156" t="s">
        <v>14</v>
      </c>
      <c r="D1156" t="s">
        <v>130</v>
      </c>
      <c r="E1156">
        <v>33</v>
      </c>
      <c r="F1156">
        <v>18</v>
      </c>
      <c r="H1156">
        <v>51</v>
      </c>
      <c r="J1156">
        <v>24</v>
      </c>
    </row>
    <row r="1157" spans="1:10" x14ac:dyDescent="0.25">
      <c r="A1157" t="s">
        <v>303</v>
      </c>
      <c r="B1157" t="s">
        <v>482</v>
      </c>
      <c r="C1157" t="s">
        <v>14</v>
      </c>
      <c r="D1157" t="s">
        <v>130</v>
      </c>
      <c r="E1157">
        <v>15</v>
      </c>
      <c r="F1157">
        <v>36</v>
      </c>
      <c r="H1157">
        <v>51</v>
      </c>
      <c r="J1157">
        <v>25</v>
      </c>
    </row>
    <row r="1158" spans="1:10" x14ac:dyDescent="0.25">
      <c r="A1158" t="s">
        <v>303</v>
      </c>
      <c r="B1158" t="s">
        <v>483</v>
      </c>
      <c r="C1158" t="s">
        <v>14</v>
      </c>
      <c r="D1158" t="s">
        <v>130</v>
      </c>
      <c r="E1158">
        <v>10</v>
      </c>
      <c r="F1158">
        <v>3</v>
      </c>
      <c r="H1158">
        <v>13</v>
      </c>
      <c r="J1158">
        <v>26</v>
      </c>
    </row>
    <row r="1159" spans="1:10" x14ac:dyDescent="0.25">
      <c r="A1159" t="s">
        <v>303</v>
      </c>
      <c r="B1159" t="s">
        <v>484</v>
      </c>
      <c r="C1159" t="s">
        <v>14</v>
      </c>
      <c r="D1159" t="s">
        <v>130</v>
      </c>
      <c r="E1159">
        <v>4</v>
      </c>
      <c r="F1159">
        <v>1</v>
      </c>
      <c r="H1159">
        <v>5</v>
      </c>
      <c r="J1159">
        <v>27</v>
      </c>
    </row>
    <row r="1160" spans="1:10" x14ac:dyDescent="0.25">
      <c r="A1160" t="s">
        <v>303</v>
      </c>
      <c r="B1160" t="s">
        <v>485</v>
      </c>
      <c r="C1160" t="s">
        <v>14</v>
      </c>
      <c r="D1160" t="s">
        <v>130</v>
      </c>
      <c r="J1160">
        <v>28</v>
      </c>
    </row>
    <row r="1161" spans="1:10" x14ac:dyDescent="0.25">
      <c r="A1161" t="s">
        <v>303</v>
      </c>
      <c r="B1161" t="s">
        <v>486</v>
      </c>
      <c r="C1161" t="s">
        <v>14</v>
      </c>
      <c r="D1161" t="s">
        <v>130</v>
      </c>
      <c r="J1161">
        <v>29</v>
      </c>
    </row>
    <row r="1162" spans="1:10" x14ac:dyDescent="0.25">
      <c r="A1162" t="s">
        <v>303</v>
      </c>
      <c r="B1162" t="s">
        <v>487</v>
      </c>
      <c r="C1162" t="s">
        <v>14</v>
      </c>
      <c r="D1162" t="s">
        <v>130</v>
      </c>
      <c r="J1162">
        <v>30</v>
      </c>
    </row>
    <row r="1163" spans="1:10" x14ac:dyDescent="0.25">
      <c r="A1163" t="s">
        <v>303</v>
      </c>
      <c r="B1163" t="s">
        <v>488</v>
      </c>
      <c r="C1163" t="s">
        <v>14</v>
      </c>
      <c r="D1163" t="s">
        <v>130</v>
      </c>
      <c r="J1163">
        <v>31</v>
      </c>
    </row>
    <row r="1164" spans="1:10" x14ac:dyDescent="0.25">
      <c r="A1164" t="s">
        <v>303</v>
      </c>
      <c r="B1164" t="s">
        <v>489</v>
      </c>
      <c r="C1164" t="s">
        <v>14</v>
      </c>
      <c r="D1164" t="s">
        <v>130</v>
      </c>
      <c r="E1164">
        <v>7</v>
      </c>
      <c r="F1164">
        <v>5</v>
      </c>
      <c r="G1164">
        <v>1</v>
      </c>
      <c r="H1164">
        <v>13</v>
      </c>
      <c r="J1164">
        <v>32</v>
      </c>
    </row>
    <row r="1165" spans="1:10" x14ac:dyDescent="0.25">
      <c r="A1165" t="s">
        <v>303</v>
      </c>
      <c r="B1165" t="s">
        <v>490</v>
      </c>
      <c r="C1165" t="s">
        <v>14</v>
      </c>
      <c r="D1165" t="s">
        <v>130</v>
      </c>
      <c r="E1165">
        <v>10</v>
      </c>
      <c r="F1165">
        <v>3</v>
      </c>
      <c r="H1165">
        <v>13</v>
      </c>
      <c r="J1165">
        <v>33</v>
      </c>
    </row>
    <row r="1166" spans="1:10" x14ac:dyDescent="0.25">
      <c r="A1166" t="s">
        <v>303</v>
      </c>
      <c r="B1166" t="s">
        <v>491</v>
      </c>
      <c r="C1166" t="s">
        <v>14</v>
      </c>
      <c r="D1166" t="s">
        <v>130</v>
      </c>
      <c r="E1166">
        <v>0.61799999999999999</v>
      </c>
      <c r="F1166">
        <v>0.75</v>
      </c>
      <c r="H1166">
        <v>0.63500000000000001</v>
      </c>
      <c r="J1166">
        <v>34</v>
      </c>
    </row>
    <row r="1167" spans="1:10" x14ac:dyDescent="0.25">
      <c r="A1167" t="s">
        <v>303</v>
      </c>
      <c r="B1167" t="s">
        <v>492</v>
      </c>
      <c r="C1167" t="s">
        <v>14</v>
      </c>
      <c r="D1167" t="s">
        <v>130</v>
      </c>
      <c r="E1167">
        <v>0.60299999999999998</v>
      </c>
      <c r="F1167">
        <v>0.76900000000000002</v>
      </c>
      <c r="G1167">
        <v>0.5</v>
      </c>
      <c r="H1167">
        <v>0.629</v>
      </c>
      <c r="J1167">
        <v>35</v>
      </c>
    </row>
    <row r="1168" spans="1:10" x14ac:dyDescent="0.25">
      <c r="A1168" t="s">
        <v>303</v>
      </c>
      <c r="B1168" t="s">
        <v>178</v>
      </c>
      <c r="C1168" t="s">
        <v>14</v>
      </c>
      <c r="D1168" t="s">
        <v>130</v>
      </c>
      <c r="E1168">
        <v>6673</v>
      </c>
      <c r="F1168">
        <v>7009</v>
      </c>
      <c r="H1168">
        <v>6673</v>
      </c>
      <c r="J1168">
        <v>36</v>
      </c>
    </row>
    <row r="1169" spans="1:10" x14ac:dyDescent="0.25">
      <c r="A1169" t="s">
        <v>303</v>
      </c>
      <c r="B1169" t="s">
        <v>493</v>
      </c>
      <c r="C1169" t="s">
        <v>14</v>
      </c>
      <c r="D1169" t="s">
        <v>130</v>
      </c>
      <c r="G1169">
        <v>5</v>
      </c>
      <c r="J1169">
        <v>39</v>
      </c>
    </row>
    <row r="1170" spans="1:10" x14ac:dyDescent="0.25">
      <c r="A1170" t="s">
        <v>303</v>
      </c>
      <c r="B1170" t="s">
        <v>494</v>
      </c>
      <c r="C1170" t="s">
        <v>14</v>
      </c>
      <c r="D1170" t="s">
        <v>130</v>
      </c>
      <c r="G1170">
        <v>5</v>
      </c>
      <c r="H1170">
        <v>1</v>
      </c>
      <c r="J1170">
        <v>40</v>
      </c>
    </row>
    <row r="1171" spans="1:10" x14ac:dyDescent="0.25">
      <c r="A1171" t="s">
        <v>303</v>
      </c>
      <c r="B1171" t="s">
        <v>495</v>
      </c>
      <c r="C1171" t="s">
        <v>14</v>
      </c>
      <c r="D1171" t="s">
        <v>130</v>
      </c>
      <c r="G1171">
        <v>5</v>
      </c>
      <c r="H1171">
        <v>1</v>
      </c>
      <c r="J1171">
        <v>41</v>
      </c>
    </row>
    <row r="1172" spans="1:10" x14ac:dyDescent="0.25">
      <c r="A1172" t="s">
        <v>305</v>
      </c>
      <c r="B1172" t="s">
        <v>458</v>
      </c>
      <c r="C1172" t="s">
        <v>14</v>
      </c>
      <c r="D1172" t="s">
        <v>132</v>
      </c>
      <c r="E1172">
        <v>50</v>
      </c>
      <c r="F1172">
        <v>61</v>
      </c>
      <c r="G1172">
        <v>2</v>
      </c>
      <c r="H1172">
        <v>114</v>
      </c>
      <c r="J1172">
        <v>1</v>
      </c>
    </row>
    <row r="1173" spans="1:10" x14ac:dyDescent="0.25">
      <c r="A1173" t="s">
        <v>305</v>
      </c>
      <c r="B1173" t="s">
        <v>459</v>
      </c>
      <c r="C1173" t="s">
        <v>14</v>
      </c>
      <c r="D1173" t="s">
        <v>132</v>
      </c>
      <c r="E1173">
        <v>46</v>
      </c>
      <c r="F1173">
        <v>62</v>
      </c>
      <c r="G1173">
        <v>2</v>
      </c>
      <c r="H1173">
        <v>110</v>
      </c>
      <c r="J1173">
        <v>2</v>
      </c>
    </row>
    <row r="1174" spans="1:10" x14ac:dyDescent="0.25">
      <c r="A1174" t="s">
        <v>305</v>
      </c>
      <c r="B1174" t="s">
        <v>460</v>
      </c>
      <c r="C1174" t="s">
        <v>14</v>
      </c>
      <c r="D1174" t="s">
        <v>132</v>
      </c>
      <c r="E1174">
        <v>29</v>
      </c>
      <c r="F1174">
        <v>22</v>
      </c>
      <c r="J1174">
        <v>3</v>
      </c>
    </row>
    <row r="1175" spans="1:10" x14ac:dyDescent="0.25">
      <c r="A1175" t="s">
        <v>305</v>
      </c>
      <c r="B1175" t="s">
        <v>461</v>
      </c>
      <c r="C1175" t="s">
        <v>14</v>
      </c>
      <c r="D1175" t="s">
        <v>132</v>
      </c>
      <c r="E1175">
        <v>31</v>
      </c>
      <c r="F1175">
        <v>35</v>
      </c>
      <c r="G1175">
        <v>1</v>
      </c>
      <c r="H1175">
        <v>67</v>
      </c>
      <c r="J1175">
        <v>4</v>
      </c>
    </row>
    <row r="1176" spans="1:10" x14ac:dyDescent="0.25">
      <c r="A1176" t="s">
        <v>305</v>
      </c>
      <c r="B1176" t="s">
        <v>462</v>
      </c>
      <c r="C1176" t="s">
        <v>14</v>
      </c>
      <c r="D1176" t="s">
        <v>132</v>
      </c>
      <c r="E1176">
        <v>15</v>
      </c>
      <c r="F1176">
        <v>26</v>
      </c>
      <c r="G1176">
        <v>1</v>
      </c>
      <c r="H1176">
        <v>42</v>
      </c>
      <c r="J1176">
        <v>5</v>
      </c>
    </row>
    <row r="1177" spans="1:10" x14ac:dyDescent="0.25">
      <c r="A1177" t="s">
        <v>305</v>
      </c>
      <c r="B1177" t="s">
        <v>463</v>
      </c>
      <c r="C1177" t="s">
        <v>14</v>
      </c>
      <c r="D1177" t="s">
        <v>132</v>
      </c>
      <c r="E1177">
        <v>1</v>
      </c>
      <c r="F1177">
        <v>3</v>
      </c>
      <c r="H1177">
        <v>4</v>
      </c>
      <c r="J1177">
        <v>6</v>
      </c>
    </row>
    <row r="1178" spans="1:10" x14ac:dyDescent="0.25">
      <c r="A1178" t="s">
        <v>305</v>
      </c>
      <c r="B1178" t="s">
        <v>464</v>
      </c>
      <c r="C1178" t="s">
        <v>14</v>
      </c>
      <c r="D1178" t="s">
        <v>132</v>
      </c>
      <c r="E1178">
        <v>1</v>
      </c>
      <c r="F1178">
        <v>2</v>
      </c>
      <c r="H1178">
        <v>3</v>
      </c>
      <c r="J1178">
        <v>7</v>
      </c>
    </row>
    <row r="1179" spans="1:10" x14ac:dyDescent="0.25">
      <c r="A1179" t="s">
        <v>305</v>
      </c>
      <c r="B1179" t="s">
        <v>465</v>
      </c>
      <c r="C1179" t="s">
        <v>14</v>
      </c>
      <c r="D1179" t="s">
        <v>132</v>
      </c>
      <c r="J1179">
        <v>8</v>
      </c>
    </row>
    <row r="1180" spans="1:10" x14ac:dyDescent="0.25">
      <c r="A1180" t="s">
        <v>305</v>
      </c>
      <c r="B1180" t="s">
        <v>466</v>
      </c>
      <c r="C1180" t="s">
        <v>14</v>
      </c>
      <c r="D1180" t="s">
        <v>132</v>
      </c>
      <c r="E1180">
        <v>1</v>
      </c>
      <c r="F1180">
        <v>1</v>
      </c>
      <c r="H1180">
        <v>2</v>
      </c>
      <c r="J1180">
        <v>9</v>
      </c>
    </row>
    <row r="1181" spans="1:10" x14ac:dyDescent="0.25">
      <c r="A1181" t="s">
        <v>305</v>
      </c>
      <c r="B1181" t="s">
        <v>467</v>
      </c>
      <c r="C1181" t="s">
        <v>14</v>
      </c>
      <c r="D1181" t="s">
        <v>132</v>
      </c>
      <c r="J1181">
        <v>10</v>
      </c>
    </row>
    <row r="1182" spans="1:10" x14ac:dyDescent="0.25">
      <c r="A1182" t="s">
        <v>305</v>
      </c>
      <c r="B1182" t="s">
        <v>468</v>
      </c>
      <c r="C1182" t="s">
        <v>14</v>
      </c>
      <c r="D1182" t="s">
        <v>132</v>
      </c>
      <c r="E1182">
        <v>45</v>
      </c>
      <c r="F1182">
        <v>60</v>
      </c>
      <c r="G1182">
        <v>2</v>
      </c>
      <c r="H1182">
        <v>107</v>
      </c>
      <c r="J1182">
        <v>11</v>
      </c>
    </row>
    <row r="1183" spans="1:10" x14ac:dyDescent="0.25">
      <c r="A1183" t="s">
        <v>305</v>
      </c>
      <c r="B1183" t="s">
        <v>469</v>
      </c>
      <c r="C1183" t="s">
        <v>14</v>
      </c>
      <c r="D1183" t="s">
        <v>132</v>
      </c>
      <c r="E1183">
        <v>1</v>
      </c>
      <c r="F1183">
        <v>2</v>
      </c>
      <c r="H1183">
        <v>3</v>
      </c>
      <c r="J1183">
        <v>12</v>
      </c>
    </row>
    <row r="1184" spans="1:10" x14ac:dyDescent="0.25">
      <c r="A1184" t="s">
        <v>305</v>
      </c>
      <c r="B1184" t="s">
        <v>470</v>
      </c>
      <c r="C1184" t="s">
        <v>14</v>
      </c>
      <c r="D1184" t="s">
        <v>132</v>
      </c>
      <c r="E1184">
        <v>3</v>
      </c>
      <c r="F1184">
        <v>6</v>
      </c>
      <c r="H1184">
        <v>9</v>
      </c>
      <c r="J1184">
        <v>13</v>
      </c>
    </row>
    <row r="1185" spans="1:10" x14ac:dyDescent="0.25">
      <c r="A1185" t="s">
        <v>305</v>
      </c>
      <c r="B1185" t="s">
        <v>471</v>
      </c>
      <c r="C1185" t="s">
        <v>14</v>
      </c>
      <c r="D1185" t="s">
        <v>132</v>
      </c>
      <c r="E1185">
        <v>8</v>
      </c>
      <c r="F1185">
        <v>16</v>
      </c>
      <c r="H1185">
        <v>24</v>
      </c>
      <c r="J1185">
        <v>14</v>
      </c>
    </row>
    <row r="1186" spans="1:10" x14ac:dyDescent="0.25">
      <c r="A1186" t="s">
        <v>305</v>
      </c>
      <c r="B1186" t="s">
        <v>472</v>
      </c>
      <c r="C1186" t="s">
        <v>14</v>
      </c>
      <c r="D1186" t="s">
        <v>132</v>
      </c>
      <c r="J1186">
        <v>15</v>
      </c>
    </row>
    <row r="1187" spans="1:10" x14ac:dyDescent="0.25">
      <c r="A1187" t="s">
        <v>305</v>
      </c>
      <c r="B1187" t="s">
        <v>473</v>
      </c>
      <c r="C1187" t="s">
        <v>14</v>
      </c>
      <c r="D1187" t="s">
        <v>132</v>
      </c>
      <c r="E1187">
        <v>34</v>
      </c>
      <c r="F1187">
        <v>57</v>
      </c>
      <c r="G1187">
        <v>1</v>
      </c>
      <c r="H1187">
        <v>92</v>
      </c>
      <c r="J1187">
        <v>16</v>
      </c>
    </row>
    <row r="1188" spans="1:10" x14ac:dyDescent="0.25">
      <c r="A1188" t="s">
        <v>305</v>
      </c>
      <c r="B1188" t="s">
        <v>474</v>
      </c>
      <c r="C1188" t="s">
        <v>14</v>
      </c>
      <c r="D1188" t="s">
        <v>132</v>
      </c>
      <c r="E1188">
        <v>24</v>
      </c>
      <c r="F1188">
        <v>33</v>
      </c>
      <c r="G1188">
        <v>1</v>
      </c>
      <c r="H1188">
        <v>58</v>
      </c>
      <c r="J1188">
        <v>17</v>
      </c>
    </row>
    <row r="1189" spans="1:10" x14ac:dyDescent="0.25">
      <c r="A1189" t="s">
        <v>305</v>
      </c>
      <c r="B1189" t="s">
        <v>475</v>
      </c>
      <c r="C1189" t="s">
        <v>14</v>
      </c>
      <c r="D1189" t="s">
        <v>132</v>
      </c>
      <c r="E1189">
        <v>6</v>
      </c>
      <c r="F1189">
        <v>2</v>
      </c>
      <c r="G1189">
        <v>1</v>
      </c>
      <c r="H1189">
        <v>9</v>
      </c>
      <c r="J1189">
        <v>18</v>
      </c>
    </row>
    <row r="1190" spans="1:10" x14ac:dyDescent="0.25">
      <c r="A1190" t="s">
        <v>305</v>
      </c>
      <c r="B1190" t="s">
        <v>476</v>
      </c>
      <c r="C1190" t="s">
        <v>14</v>
      </c>
      <c r="D1190" t="s">
        <v>132</v>
      </c>
      <c r="E1190">
        <v>7</v>
      </c>
      <c r="F1190">
        <v>3</v>
      </c>
      <c r="H1190">
        <v>10</v>
      </c>
      <c r="J1190">
        <v>19</v>
      </c>
    </row>
    <row r="1191" spans="1:10" x14ac:dyDescent="0.25">
      <c r="A1191" t="s">
        <v>305</v>
      </c>
      <c r="B1191" t="s">
        <v>477</v>
      </c>
      <c r="C1191" t="s">
        <v>14</v>
      </c>
      <c r="D1191" t="s">
        <v>132</v>
      </c>
      <c r="E1191">
        <v>3</v>
      </c>
      <c r="F1191">
        <v>6</v>
      </c>
      <c r="H1191">
        <v>9</v>
      </c>
      <c r="J1191">
        <v>20</v>
      </c>
    </row>
    <row r="1192" spans="1:10" x14ac:dyDescent="0.25">
      <c r="A1192" t="s">
        <v>305</v>
      </c>
      <c r="B1192" t="s">
        <v>478</v>
      </c>
      <c r="C1192" t="s">
        <v>14</v>
      </c>
      <c r="D1192" t="s">
        <v>132</v>
      </c>
      <c r="E1192">
        <v>4</v>
      </c>
      <c r="F1192">
        <v>6</v>
      </c>
      <c r="H1192">
        <v>10</v>
      </c>
      <c r="J1192">
        <v>21</v>
      </c>
    </row>
    <row r="1193" spans="1:10" x14ac:dyDescent="0.25">
      <c r="A1193" t="s">
        <v>305</v>
      </c>
      <c r="B1193" t="s">
        <v>479</v>
      </c>
      <c r="C1193" t="s">
        <v>14</v>
      </c>
      <c r="D1193" t="s">
        <v>132</v>
      </c>
      <c r="F1193">
        <v>3</v>
      </c>
      <c r="H1193">
        <v>3</v>
      </c>
      <c r="J1193">
        <v>22</v>
      </c>
    </row>
    <row r="1194" spans="1:10" x14ac:dyDescent="0.25">
      <c r="A1194" t="s">
        <v>305</v>
      </c>
      <c r="B1194" t="s">
        <v>480</v>
      </c>
      <c r="C1194" t="s">
        <v>14</v>
      </c>
      <c r="D1194" t="s">
        <v>132</v>
      </c>
      <c r="E1194">
        <v>4</v>
      </c>
      <c r="F1194">
        <v>1</v>
      </c>
      <c r="H1194">
        <v>5</v>
      </c>
      <c r="J1194">
        <v>23</v>
      </c>
    </row>
    <row r="1195" spans="1:10" x14ac:dyDescent="0.25">
      <c r="A1195" t="s">
        <v>305</v>
      </c>
      <c r="B1195" t="s">
        <v>481</v>
      </c>
      <c r="C1195" t="s">
        <v>14</v>
      </c>
      <c r="D1195" t="s">
        <v>132</v>
      </c>
      <c r="E1195">
        <v>25</v>
      </c>
      <c r="F1195">
        <v>20</v>
      </c>
      <c r="G1195">
        <v>1</v>
      </c>
      <c r="H1195">
        <v>46</v>
      </c>
      <c r="J1195">
        <v>24</v>
      </c>
    </row>
    <row r="1196" spans="1:10" x14ac:dyDescent="0.25">
      <c r="A1196" t="s">
        <v>305</v>
      </c>
      <c r="B1196" t="s">
        <v>482</v>
      </c>
      <c r="C1196" t="s">
        <v>14</v>
      </c>
      <c r="D1196" t="s">
        <v>132</v>
      </c>
      <c r="E1196">
        <v>13</v>
      </c>
      <c r="F1196">
        <v>26</v>
      </c>
      <c r="H1196">
        <v>39</v>
      </c>
      <c r="J1196">
        <v>25</v>
      </c>
    </row>
    <row r="1197" spans="1:10" x14ac:dyDescent="0.25">
      <c r="A1197" t="s">
        <v>305</v>
      </c>
      <c r="B1197" t="s">
        <v>483</v>
      </c>
      <c r="C1197" t="s">
        <v>14</v>
      </c>
      <c r="D1197" t="s">
        <v>132</v>
      </c>
      <c r="E1197">
        <v>2</v>
      </c>
      <c r="F1197">
        <v>3</v>
      </c>
      <c r="H1197">
        <v>5</v>
      </c>
      <c r="J1197">
        <v>26</v>
      </c>
    </row>
    <row r="1198" spans="1:10" x14ac:dyDescent="0.25">
      <c r="A1198" t="s">
        <v>305</v>
      </c>
      <c r="B1198" t="s">
        <v>484</v>
      </c>
      <c r="C1198" t="s">
        <v>14</v>
      </c>
      <c r="D1198" t="s">
        <v>132</v>
      </c>
      <c r="E1198">
        <v>3</v>
      </c>
      <c r="F1198">
        <v>1</v>
      </c>
      <c r="H1198">
        <v>4</v>
      </c>
      <c r="J1198">
        <v>27</v>
      </c>
    </row>
    <row r="1199" spans="1:10" x14ac:dyDescent="0.25">
      <c r="A1199" t="s">
        <v>305</v>
      </c>
      <c r="B1199" t="s">
        <v>485</v>
      </c>
      <c r="C1199" t="s">
        <v>14</v>
      </c>
      <c r="D1199" t="s">
        <v>132</v>
      </c>
      <c r="J1199">
        <v>28</v>
      </c>
    </row>
    <row r="1200" spans="1:10" x14ac:dyDescent="0.25">
      <c r="A1200" t="s">
        <v>305</v>
      </c>
      <c r="B1200" t="s">
        <v>486</v>
      </c>
      <c r="C1200" t="s">
        <v>14</v>
      </c>
      <c r="D1200" t="s">
        <v>132</v>
      </c>
      <c r="E1200">
        <v>3</v>
      </c>
      <c r="H1200">
        <v>3</v>
      </c>
      <c r="J1200">
        <v>29</v>
      </c>
    </row>
    <row r="1201" spans="1:10" x14ac:dyDescent="0.25">
      <c r="A1201" t="s">
        <v>305</v>
      </c>
      <c r="B1201" t="s">
        <v>487</v>
      </c>
      <c r="C1201" t="s">
        <v>14</v>
      </c>
      <c r="D1201" t="s">
        <v>132</v>
      </c>
      <c r="J1201">
        <v>30</v>
      </c>
    </row>
    <row r="1202" spans="1:10" x14ac:dyDescent="0.25">
      <c r="A1202" t="s">
        <v>305</v>
      </c>
      <c r="B1202" t="s">
        <v>488</v>
      </c>
      <c r="C1202" t="s">
        <v>14</v>
      </c>
      <c r="D1202" t="s">
        <v>132</v>
      </c>
      <c r="J1202">
        <v>31</v>
      </c>
    </row>
    <row r="1203" spans="1:10" x14ac:dyDescent="0.25">
      <c r="A1203" t="s">
        <v>305</v>
      </c>
      <c r="B1203" t="s">
        <v>489</v>
      </c>
      <c r="C1203" t="s">
        <v>14</v>
      </c>
      <c r="D1203" t="s">
        <v>132</v>
      </c>
      <c r="E1203">
        <v>5</v>
      </c>
      <c r="F1203">
        <v>6</v>
      </c>
      <c r="H1203">
        <v>11</v>
      </c>
      <c r="J1203">
        <v>32</v>
      </c>
    </row>
    <row r="1204" spans="1:10" x14ac:dyDescent="0.25">
      <c r="A1204" t="s">
        <v>305</v>
      </c>
      <c r="B1204" t="s">
        <v>490</v>
      </c>
      <c r="C1204" t="s">
        <v>14</v>
      </c>
      <c r="D1204" t="s">
        <v>132</v>
      </c>
      <c r="E1204">
        <v>14</v>
      </c>
      <c r="F1204">
        <v>8</v>
      </c>
      <c r="H1204">
        <v>22</v>
      </c>
      <c r="J1204">
        <v>33</v>
      </c>
    </row>
    <row r="1205" spans="1:10" x14ac:dyDescent="0.25">
      <c r="A1205" t="s">
        <v>305</v>
      </c>
      <c r="B1205" t="s">
        <v>491</v>
      </c>
      <c r="C1205" t="s">
        <v>14</v>
      </c>
      <c r="D1205" t="s">
        <v>132</v>
      </c>
      <c r="E1205">
        <v>0.71099999999999997</v>
      </c>
      <c r="F1205">
        <v>0.60899999999999999</v>
      </c>
      <c r="G1205">
        <v>1</v>
      </c>
      <c r="H1205">
        <v>0.67600000000000005</v>
      </c>
      <c r="J1205">
        <v>34</v>
      </c>
    </row>
    <row r="1206" spans="1:10" x14ac:dyDescent="0.25">
      <c r="A1206" t="s">
        <v>305</v>
      </c>
      <c r="B1206" t="s">
        <v>492</v>
      </c>
      <c r="C1206" t="s">
        <v>14</v>
      </c>
      <c r="D1206" t="s">
        <v>132</v>
      </c>
      <c r="E1206">
        <v>0.67500000000000004</v>
      </c>
      <c r="F1206">
        <v>0.68799999999999994</v>
      </c>
      <c r="G1206">
        <v>1</v>
      </c>
      <c r="H1206">
        <v>0.68</v>
      </c>
      <c r="J1206">
        <v>35</v>
      </c>
    </row>
    <row r="1207" spans="1:10" x14ac:dyDescent="0.25">
      <c r="A1207" t="s">
        <v>305</v>
      </c>
      <c r="B1207" t="s">
        <v>178</v>
      </c>
      <c r="C1207" t="s">
        <v>14</v>
      </c>
      <c r="D1207" t="s">
        <v>132</v>
      </c>
      <c r="E1207">
        <v>4259</v>
      </c>
      <c r="F1207">
        <v>6515</v>
      </c>
      <c r="G1207">
        <v>11679</v>
      </c>
      <c r="H1207">
        <v>4491</v>
      </c>
      <c r="J1207">
        <v>36</v>
      </c>
    </row>
    <row r="1208" spans="1:10" x14ac:dyDescent="0.25">
      <c r="A1208" t="s">
        <v>305</v>
      </c>
      <c r="B1208" t="s">
        <v>493</v>
      </c>
      <c r="C1208" t="s">
        <v>14</v>
      </c>
      <c r="D1208" t="s">
        <v>132</v>
      </c>
      <c r="J1208">
        <v>39</v>
      </c>
    </row>
    <row r="1209" spans="1:10" x14ac:dyDescent="0.25">
      <c r="A1209" t="s">
        <v>305</v>
      </c>
      <c r="B1209" t="s">
        <v>494</v>
      </c>
      <c r="C1209" t="s">
        <v>14</v>
      </c>
      <c r="D1209" t="s">
        <v>132</v>
      </c>
      <c r="J1209">
        <v>40</v>
      </c>
    </row>
    <row r="1210" spans="1:10" x14ac:dyDescent="0.25">
      <c r="A1210" t="s">
        <v>305</v>
      </c>
      <c r="B1210" t="s">
        <v>495</v>
      </c>
      <c r="C1210" t="s">
        <v>14</v>
      </c>
      <c r="D1210" t="s">
        <v>132</v>
      </c>
      <c r="J1210">
        <v>41</v>
      </c>
    </row>
    <row r="1211" spans="1:10" x14ac:dyDescent="0.25">
      <c r="A1211" t="s">
        <v>304</v>
      </c>
      <c r="B1211" t="s">
        <v>458</v>
      </c>
      <c r="C1211" t="s">
        <v>14</v>
      </c>
      <c r="D1211" t="s">
        <v>133</v>
      </c>
      <c r="J1211">
        <v>1</v>
      </c>
    </row>
    <row r="1212" spans="1:10" x14ac:dyDescent="0.25">
      <c r="A1212" t="s">
        <v>304</v>
      </c>
      <c r="B1212" t="s">
        <v>459</v>
      </c>
      <c r="C1212" t="s">
        <v>14</v>
      </c>
      <c r="D1212" t="s">
        <v>133</v>
      </c>
      <c r="J1212">
        <v>2</v>
      </c>
    </row>
    <row r="1213" spans="1:10" x14ac:dyDescent="0.25">
      <c r="A1213" t="s">
        <v>304</v>
      </c>
      <c r="B1213" t="s">
        <v>460</v>
      </c>
      <c r="C1213" t="s">
        <v>14</v>
      </c>
      <c r="D1213" t="s">
        <v>133</v>
      </c>
      <c r="J1213">
        <v>3</v>
      </c>
    </row>
    <row r="1214" spans="1:10" x14ac:dyDescent="0.25">
      <c r="A1214" t="s">
        <v>304</v>
      </c>
      <c r="B1214" t="s">
        <v>461</v>
      </c>
      <c r="C1214" t="s">
        <v>14</v>
      </c>
      <c r="D1214" t="s">
        <v>133</v>
      </c>
      <c r="J1214">
        <v>4</v>
      </c>
    </row>
    <row r="1215" spans="1:10" x14ac:dyDescent="0.25">
      <c r="A1215" t="s">
        <v>304</v>
      </c>
      <c r="B1215" t="s">
        <v>462</v>
      </c>
      <c r="C1215" t="s">
        <v>14</v>
      </c>
      <c r="D1215" t="s">
        <v>133</v>
      </c>
      <c r="J1215">
        <v>5</v>
      </c>
    </row>
    <row r="1216" spans="1:10" x14ac:dyDescent="0.25">
      <c r="A1216" t="s">
        <v>304</v>
      </c>
      <c r="B1216" t="s">
        <v>463</v>
      </c>
      <c r="C1216" t="s">
        <v>14</v>
      </c>
      <c r="D1216" t="s">
        <v>133</v>
      </c>
      <c r="J1216">
        <v>6</v>
      </c>
    </row>
    <row r="1217" spans="1:10" x14ac:dyDescent="0.25">
      <c r="A1217" t="s">
        <v>304</v>
      </c>
      <c r="B1217" t="s">
        <v>464</v>
      </c>
      <c r="C1217" t="s">
        <v>14</v>
      </c>
      <c r="D1217" t="s">
        <v>133</v>
      </c>
      <c r="J1217">
        <v>7</v>
      </c>
    </row>
    <row r="1218" spans="1:10" x14ac:dyDescent="0.25">
      <c r="A1218" t="s">
        <v>304</v>
      </c>
      <c r="B1218" t="s">
        <v>465</v>
      </c>
      <c r="C1218" t="s">
        <v>14</v>
      </c>
      <c r="D1218" t="s">
        <v>133</v>
      </c>
      <c r="J1218">
        <v>8</v>
      </c>
    </row>
    <row r="1219" spans="1:10" x14ac:dyDescent="0.25">
      <c r="A1219" t="s">
        <v>304</v>
      </c>
      <c r="B1219" t="s">
        <v>466</v>
      </c>
      <c r="C1219" t="s">
        <v>14</v>
      </c>
      <c r="D1219" t="s">
        <v>133</v>
      </c>
      <c r="J1219">
        <v>9</v>
      </c>
    </row>
    <row r="1220" spans="1:10" x14ac:dyDescent="0.25">
      <c r="A1220" t="s">
        <v>304</v>
      </c>
      <c r="B1220" t="s">
        <v>467</v>
      </c>
      <c r="C1220" t="s">
        <v>14</v>
      </c>
      <c r="D1220" t="s">
        <v>133</v>
      </c>
      <c r="J1220">
        <v>10</v>
      </c>
    </row>
    <row r="1221" spans="1:10" x14ac:dyDescent="0.25">
      <c r="A1221" t="s">
        <v>304</v>
      </c>
      <c r="B1221" t="s">
        <v>468</v>
      </c>
      <c r="C1221" t="s">
        <v>14</v>
      </c>
      <c r="D1221" t="s">
        <v>133</v>
      </c>
      <c r="J1221">
        <v>11</v>
      </c>
    </row>
    <row r="1222" spans="1:10" x14ac:dyDescent="0.25">
      <c r="A1222" t="s">
        <v>304</v>
      </c>
      <c r="B1222" t="s">
        <v>469</v>
      </c>
      <c r="C1222" t="s">
        <v>14</v>
      </c>
      <c r="D1222" t="s">
        <v>133</v>
      </c>
      <c r="J1222">
        <v>12</v>
      </c>
    </row>
    <row r="1223" spans="1:10" x14ac:dyDescent="0.25">
      <c r="A1223" t="s">
        <v>304</v>
      </c>
      <c r="B1223" t="s">
        <v>470</v>
      </c>
      <c r="C1223" t="s">
        <v>14</v>
      </c>
      <c r="D1223" t="s">
        <v>133</v>
      </c>
      <c r="J1223">
        <v>13</v>
      </c>
    </row>
    <row r="1224" spans="1:10" x14ac:dyDescent="0.25">
      <c r="A1224" t="s">
        <v>304</v>
      </c>
      <c r="B1224" t="s">
        <v>471</v>
      </c>
      <c r="C1224" t="s">
        <v>14</v>
      </c>
      <c r="D1224" t="s">
        <v>133</v>
      </c>
      <c r="J1224">
        <v>14</v>
      </c>
    </row>
    <row r="1225" spans="1:10" x14ac:dyDescent="0.25">
      <c r="A1225" t="s">
        <v>304</v>
      </c>
      <c r="B1225" t="s">
        <v>472</v>
      </c>
      <c r="C1225" t="s">
        <v>14</v>
      </c>
      <c r="D1225" t="s">
        <v>133</v>
      </c>
      <c r="J1225">
        <v>15</v>
      </c>
    </row>
    <row r="1226" spans="1:10" x14ac:dyDescent="0.25">
      <c r="A1226" t="s">
        <v>304</v>
      </c>
      <c r="B1226" t="s">
        <v>473</v>
      </c>
      <c r="C1226" t="s">
        <v>14</v>
      </c>
      <c r="D1226" t="s">
        <v>133</v>
      </c>
      <c r="J1226">
        <v>16</v>
      </c>
    </row>
    <row r="1227" spans="1:10" x14ac:dyDescent="0.25">
      <c r="A1227" t="s">
        <v>304</v>
      </c>
      <c r="B1227" t="s">
        <v>474</v>
      </c>
      <c r="C1227" t="s">
        <v>14</v>
      </c>
      <c r="D1227" t="s">
        <v>133</v>
      </c>
      <c r="J1227">
        <v>17</v>
      </c>
    </row>
    <row r="1228" spans="1:10" x14ac:dyDescent="0.25">
      <c r="A1228" t="s">
        <v>304</v>
      </c>
      <c r="B1228" t="s">
        <v>475</v>
      </c>
      <c r="C1228" t="s">
        <v>14</v>
      </c>
      <c r="D1228" t="s">
        <v>133</v>
      </c>
      <c r="J1228">
        <v>18</v>
      </c>
    </row>
    <row r="1229" spans="1:10" x14ac:dyDescent="0.25">
      <c r="A1229" t="s">
        <v>304</v>
      </c>
      <c r="B1229" t="s">
        <v>476</v>
      </c>
      <c r="C1229" t="s">
        <v>14</v>
      </c>
      <c r="D1229" t="s">
        <v>133</v>
      </c>
      <c r="J1229">
        <v>19</v>
      </c>
    </row>
    <row r="1230" spans="1:10" x14ac:dyDescent="0.25">
      <c r="A1230" t="s">
        <v>304</v>
      </c>
      <c r="B1230" t="s">
        <v>477</v>
      </c>
      <c r="C1230" t="s">
        <v>14</v>
      </c>
      <c r="D1230" t="s">
        <v>133</v>
      </c>
      <c r="J1230">
        <v>20</v>
      </c>
    </row>
    <row r="1231" spans="1:10" x14ac:dyDescent="0.25">
      <c r="A1231" t="s">
        <v>304</v>
      </c>
      <c r="B1231" t="s">
        <v>478</v>
      </c>
      <c r="C1231" t="s">
        <v>14</v>
      </c>
      <c r="D1231" t="s">
        <v>133</v>
      </c>
      <c r="J1231">
        <v>21</v>
      </c>
    </row>
    <row r="1232" spans="1:10" x14ac:dyDescent="0.25">
      <c r="A1232" t="s">
        <v>304</v>
      </c>
      <c r="B1232" t="s">
        <v>479</v>
      </c>
      <c r="C1232" t="s">
        <v>14</v>
      </c>
      <c r="D1232" t="s">
        <v>133</v>
      </c>
      <c r="J1232">
        <v>22</v>
      </c>
    </row>
    <row r="1233" spans="1:10" x14ac:dyDescent="0.25">
      <c r="A1233" t="s">
        <v>304</v>
      </c>
      <c r="B1233" t="s">
        <v>480</v>
      </c>
      <c r="C1233" t="s">
        <v>14</v>
      </c>
      <c r="D1233" t="s">
        <v>133</v>
      </c>
      <c r="J1233">
        <v>23</v>
      </c>
    </row>
    <row r="1234" spans="1:10" x14ac:dyDescent="0.25">
      <c r="A1234" t="s">
        <v>304</v>
      </c>
      <c r="B1234" t="s">
        <v>481</v>
      </c>
      <c r="C1234" t="s">
        <v>14</v>
      </c>
      <c r="D1234" t="s">
        <v>133</v>
      </c>
      <c r="J1234">
        <v>24</v>
      </c>
    </row>
    <row r="1235" spans="1:10" x14ac:dyDescent="0.25">
      <c r="A1235" t="s">
        <v>304</v>
      </c>
      <c r="B1235" t="s">
        <v>482</v>
      </c>
      <c r="C1235" t="s">
        <v>14</v>
      </c>
      <c r="D1235" t="s">
        <v>133</v>
      </c>
      <c r="J1235">
        <v>25</v>
      </c>
    </row>
    <row r="1236" spans="1:10" x14ac:dyDescent="0.25">
      <c r="A1236" t="s">
        <v>304</v>
      </c>
      <c r="B1236" t="s">
        <v>483</v>
      </c>
      <c r="C1236" t="s">
        <v>14</v>
      </c>
      <c r="D1236" t="s">
        <v>133</v>
      </c>
      <c r="J1236">
        <v>26</v>
      </c>
    </row>
    <row r="1237" spans="1:10" x14ac:dyDescent="0.25">
      <c r="A1237" t="s">
        <v>304</v>
      </c>
      <c r="B1237" t="s">
        <v>484</v>
      </c>
      <c r="C1237" t="s">
        <v>14</v>
      </c>
      <c r="D1237" t="s">
        <v>133</v>
      </c>
      <c r="J1237">
        <v>27</v>
      </c>
    </row>
    <row r="1238" spans="1:10" x14ac:dyDescent="0.25">
      <c r="A1238" t="s">
        <v>304</v>
      </c>
      <c r="B1238" t="s">
        <v>485</v>
      </c>
      <c r="C1238" t="s">
        <v>14</v>
      </c>
      <c r="D1238" t="s">
        <v>133</v>
      </c>
      <c r="J1238">
        <v>28</v>
      </c>
    </row>
    <row r="1239" spans="1:10" x14ac:dyDescent="0.25">
      <c r="A1239" t="s">
        <v>304</v>
      </c>
      <c r="B1239" t="s">
        <v>486</v>
      </c>
      <c r="C1239" t="s">
        <v>14</v>
      </c>
      <c r="D1239" t="s">
        <v>133</v>
      </c>
      <c r="J1239">
        <v>29</v>
      </c>
    </row>
    <row r="1240" spans="1:10" x14ac:dyDescent="0.25">
      <c r="A1240" t="s">
        <v>304</v>
      </c>
      <c r="B1240" t="s">
        <v>487</v>
      </c>
      <c r="C1240" t="s">
        <v>14</v>
      </c>
      <c r="D1240" t="s">
        <v>133</v>
      </c>
      <c r="J1240">
        <v>30</v>
      </c>
    </row>
    <row r="1241" spans="1:10" x14ac:dyDescent="0.25">
      <c r="A1241" t="s">
        <v>304</v>
      </c>
      <c r="B1241" t="s">
        <v>488</v>
      </c>
      <c r="C1241" t="s">
        <v>14</v>
      </c>
      <c r="D1241" t="s">
        <v>133</v>
      </c>
      <c r="J1241">
        <v>31</v>
      </c>
    </row>
    <row r="1242" spans="1:10" x14ac:dyDescent="0.25">
      <c r="A1242" t="s">
        <v>304</v>
      </c>
      <c r="B1242" t="s">
        <v>489</v>
      </c>
      <c r="C1242" t="s">
        <v>14</v>
      </c>
      <c r="D1242" t="s">
        <v>133</v>
      </c>
      <c r="J1242">
        <v>32</v>
      </c>
    </row>
    <row r="1243" spans="1:10" x14ac:dyDescent="0.25">
      <c r="A1243" t="s">
        <v>304</v>
      </c>
      <c r="B1243" t="s">
        <v>490</v>
      </c>
      <c r="C1243" t="s">
        <v>14</v>
      </c>
      <c r="D1243" t="s">
        <v>133</v>
      </c>
      <c r="J1243">
        <v>33</v>
      </c>
    </row>
    <row r="1244" spans="1:10" x14ac:dyDescent="0.25">
      <c r="A1244" t="s">
        <v>304</v>
      </c>
      <c r="B1244" t="s">
        <v>491</v>
      </c>
      <c r="C1244" t="s">
        <v>14</v>
      </c>
      <c r="D1244" t="s">
        <v>133</v>
      </c>
      <c r="J1244">
        <v>34</v>
      </c>
    </row>
    <row r="1245" spans="1:10" x14ac:dyDescent="0.25">
      <c r="A1245" t="s">
        <v>304</v>
      </c>
      <c r="B1245" t="s">
        <v>492</v>
      </c>
      <c r="C1245" t="s">
        <v>14</v>
      </c>
      <c r="D1245" t="s">
        <v>133</v>
      </c>
      <c r="J1245">
        <v>35</v>
      </c>
    </row>
    <row r="1246" spans="1:10" x14ac:dyDescent="0.25">
      <c r="A1246" t="s">
        <v>304</v>
      </c>
      <c r="B1246" t="s">
        <v>178</v>
      </c>
      <c r="C1246" t="s">
        <v>14</v>
      </c>
      <c r="D1246" t="s">
        <v>133</v>
      </c>
      <c r="J1246">
        <v>36</v>
      </c>
    </row>
    <row r="1247" spans="1:10" x14ac:dyDescent="0.25">
      <c r="A1247" t="s">
        <v>304</v>
      </c>
      <c r="B1247" t="s">
        <v>493</v>
      </c>
      <c r="C1247" t="s">
        <v>14</v>
      </c>
      <c r="D1247" t="s">
        <v>133</v>
      </c>
      <c r="J1247">
        <v>39</v>
      </c>
    </row>
    <row r="1248" spans="1:10" x14ac:dyDescent="0.25">
      <c r="A1248" t="s">
        <v>304</v>
      </c>
      <c r="B1248" t="s">
        <v>494</v>
      </c>
      <c r="C1248" t="s">
        <v>14</v>
      </c>
      <c r="D1248" t="s">
        <v>133</v>
      </c>
      <c r="J1248">
        <v>40</v>
      </c>
    </row>
    <row r="1249" spans="1:10" x14ac:dyDescent="0.25">
      <c r="A1249" t="s">
        <v>304</v>
      </c>
      <c r="B1249" t="s">
        <v>495</v>
      </c>
      <c r="C1249" t="s">
        <v>14</v>
      </c>
      <c r="D1249" t="s">
        <v>133</v>
      </c>
      <c r="J1249">
        <v>41</v>
      </c>
    </row>
    <row r="1250" spans="1:10" x14ac:dyDescent="0.25">
      <c r="A1250" t="s">
        <v>306</v>
      </c>
      <c r="B1250" t="s">
        <v>458</v>
      </c>
      <c r="C1250" t="s">
        <v>15</v>
      </c>
      <c r="D1250" t="s">
        <v>134</v>
      </c>
      <c r="E1250">
        <v>7</v>
      </c>
      <c r="F1250">
        <v>18</v>
      </c>
      <c r="G1250">
        <v>3</v>
      </c>
      <c r="H1250">
        <v>28</v>
      </c>
      <c r="J1250">
        <v>1</v>
      </c>
    </row>
    <row r="1251" spans="1:10" x14ac:dyDescent="0.25">
      <c r="A1251" t="s">
        <v>306</v>
      </c>
      <c r="B1251" t="s">
        <v>459</v>
      </c>
      <c r="C1251" t="s">
        <v>15</v>
      </c>
      <c r="D1251" t="s">
        <v>134</v>
      </c>
      <c r="E1251">
        <v>9</v>
      </c>
      <c r="F1251">
        <v>18</v>
      </c>
      <c r="G1251">
        <v>3</v>
      </c>
      <c r="H1251">
        <v>30</v>
      </c>
      <c r="J1251">
        <v>2</v>
      </c>
    </row>
    <row r="1252" spans="1:10" x14ac:dyDescent="0.25">
      <c r="A1252" t="s">
        <v>306</v>
      </c>
      <c r="B1252" t="s">
        <v>460</v>
      </c>
      <c r="C1252" t="s">
        <v>15</v>
      </c>
      <c r="D1252" t="s">
        <v>134</v>
      </c>
      <c r="E1252">
        <v>2</v>
      </c>
      <c r="F1252">
        <v>5</v>
      </c>
      <c r="J1252">
        <v>3</v>
      </c>
    </row>
    <row r="1253" spans="1:10" x14ac:dyDescent="0.25">
      <c r="A1253" t="s">
        <v>306</v>
      </c>
      <c r="B1253" t="s">
        <v>461</v>
      </c>
      <c r="C1253" t="s">
        <v>15</v>
      </c>
      <c r="D1253" t="s">
        <v>134</v>
      </c>
      <c r="E1253">
        <v>7</v>
      </c>
      <c r="F1253">
        <v>12</v>
      </c>
      <c r="G1253">
        <v>2</v>
      </c>
      <c r="H1253">
        <v>21</v>
      </c>
      <c r="J1253">
        <v>4</v>
      </c>
    </row>
    <row r="1254" spans="1:10" x14ac:dyDescent="0.25">
      <c r="A1254" t="s">
        <v>306</v>
      </c>
      <c r="B1254" t="s">
        <v>462</v>
      </c>
      <c r="C1254" t="s">
        <v>15</v>
      </c>
      <c r="D1254" t="s">
        <v>134</v>
      </c>
      <c r="E1254">
        <v>2</v>
      </c>
      <c r="F1254">
        <v>6</v>
      </c>
      <c r="G1254">
        <v>1</v>
      </c>
      <c r="H1254">
        <v>9</v>
      </c>
      <c r="J1254">
        <v>5</v>
      </c>
    </row>
    <row r="1255" spans="1:10" x14ac:dyDescent="0.25">
      <c r="A1255" t="s">
        <v>306</v>
      </c>
      <c r="B1255" t="s">
        <v>463</v>
      </c>
      <c r="C1255" t="s">
        <v>15</v>
      </c>
      <c r="D1255" t="s">
        <v>134</v>
      </c>
      <c r="F1255">
        <v>1</v>
      </c>
      <c r="H1255">
        <v>1</v>
      </c>
      <c r="J1255">
        <v>6</v>
      </c>
    </row>
    <row r="1256" spans="1:10" x14ac:dyDescent="0.25">
      <c r="A1256" t="s">
        <v>306</v>
      </c>
      <c r="B1256" t="s">
        <v>464</v>
      </c>
      <c r="C1256" t="s">
        <v>15</v>
      </c>
      <c r="D1256" t="s">
        <v>134</v>
      </c>
      <c r="J1256">
        <v>7</v>
      </c>
    </row>
    <row r="1257" spans="1:10" x14ac:dyDescent="0.25">
      <c r="A1257" t="s">
        <v>306</v>
      </c>
      <c r="B1257" t="s">
        <v>465</v>
      </c>
      <c r="C1257" t="s">
        <v>15</v>
      </c>
      <c r="D1257" t="s">
        <v>134</v>
      </c>
      <c r="J1257">
        <v>8</v>
      </c>
    </row>
    <row r="1258" spans="1:10" x14ac:dyDescent="0.25">
      <c r="A1258" t="s">
        <v>306</v>
      </c>
      <c r="B1258" t="s">
        <v>466</v>
      </c>
      <c r="C1258" t="s">
        <v>15</v>
      </c>
      <c r="D1258" t="s">
        <v>134</v>
      </c>
      <c r="E1258">
        <v>1</v>
      </c>
      <c r="F1258">
        <v>1</v>
      </c>
      <c r="H1258">
        <v>2</v>
      </c>
      <c r="J1258">
        <v>9</v>
      </c>
    </row>
    <row r="1259" spans="1:10" x14ac:dyDescent="0.25">
      <c r="A1259" t="s">
        <v>306</v>
      </c>
      <c r="B1259" t="s">
        <v>467</v>
      </c>
      <c r="C1259" t="s">
        <v>15</v>
      </c>
      <c r="D1259" t="s">
        <v>134</v>
      </c>
      <c r="F1259">
        <v>1</v>
      </c>
      <c r="H1259">
        <v>1</v>
      </c>
      <c r="J1259">
        <v>10</v>
      </c>
    </row>
    <row r="1260" spans="1:10" x14ac:dyDescent="0.25">
      <c r="A1260" t="s">
        <v>306</v>
      </c>
      <c r="B1260" t="s">
        <v>468</v>
      </c>
      <c r="C1260" t="s">
        <v>15</v>
      </c>
      <c r="D1260" t="s">
        <v>134</v>
      </c>
      <c r="E1260">
        <v>8</v>
      </c>
      <c r="F1260">
        <v>15</v>
      </c>
      <c r="G1260">
        <v>3</v>
      </c>
      <c r="H1260">
        <v>26</v>
      </c>
      <c r="J1260">
        <v>11</v>
      </c>
    </row>
    <row r="1261" spans="1:10" x14ac:dyDescent="0.25">
      <c r="A1261" t="s">
        <v>306</v>
      </c>
      <c r="B1261" t="s">
        <v>469</v>
      </c>
      <c r="C1261" t="s">
        <v>15</v>
      </c>
      <c r="D1261" t="s">
        <v>134</v>
      </c>
      <c r="J1261">
        <v>12</v>
      </c>
    </row>
    <row r="1262" spans="1:10" x14ac:dyDescent="0.25">
      <c r="A1262" t="s">
        <v>306</v>
      </c>
      <c r="B1262" t="s">
        <v>470</v>
      </c>
      <c r="C1262" t="s">
        <v>15</v>
      </c>
      <c r="D1262" t="s">
        <v>134</v>
      </c>
      <c r="J1262">
        <v>13</v>
      </c>
    </row>
    <row r="1263" spans="1:10" x14ac:dyDescent="0.25">
      <c r="A1263" t="s">
        <v>306</v>
      </c>
      <c r="B1263" t="s">
        <v>471</v>
      </c>
      <c r="C1263" t="s">
        <v>15</v>
      </c>
      <c r="D1263" t="s">
        <v>134</v>
      </c>
      <c r="F1263">
        <v>2</v>
      </c>
      <c r="H1263">
        <v>2</v>
      </c>
      <c r="J1263">
        <v>14</v>
      </c>
    </row>
    <row r="1264" spans="1:10" x14ac:dyDescent="0.25">
      <c r="A1264" t="s">
        <v>306</v>
      </c>
      <c r="B1264" t="s">
        <v>472</v>
      </c>
      <c r="C1264" t="s">
        <v>15</v>
      </c>
      <c r="D1264" t="s">
        <v>134</v>
      </c>
      <c r="J1264">
        <v>15</v>
      </c>
    </row>
    <row r="1265" spans="1:10" x14ac:dyDescent="0.25">
      <c r="A1265" t="s">
        <v>306</v>
      </c>
      <c r="B1265" t="s">
        <v>473</v>
      </c>
      <c r="C1265" t="s">
        <v>15</v>
      </c>
      <c r="D1265" t="s">
        <v>134</v>
      </c>
      <c r="E1265">
        <v>4</v>
      </c>
      <c r="F1265">
        <v>14</v>
      </c>
      <c r="G1265">
        <v>3</v>
      </c>
      <c r="H1265">
        <v>21</v>
      </c>
      <c r="J1265">
        <v>16</v>
      </c>
    </row>
    <row r="1266" spans="1:10" x14ac:dyDescent="0.25">
      <c r="A1266" t="s">
        <v>306</v>
      </c>
      <c r="B1266" t="s">
        <v>474</v>
      </c>
      <c r="C1266" t="s">
        <v>15</v>
      </c>
      <c r="D1266" t="s">
        <v>134</v>
      </c>
      <c r="E1266">
        <v>6</v>
      </c>
      <c r="F1266">
        <v>12</v>
      </c>
      <c r="G1266">
        <v>2</v>
      </c>
      <c r="H1266">
        <v>20</v>
      </c>
      <c r="J1266">
        <v>17</v>
      </c>
    </row>
    <row r="1267" spans="1:10" x14ac:dyDescent="0.25">
      <c r="A1267" t="s">
        <v>306</v>
      </c>
      <c r="B1267" t="s">
        <v>475</v>
      </c>
      <c r="C1267" t="s">
        <v>15</v>
      </c>
      <c r="D1267" t="s">
        <v>134</v>
      </c>
      <c r="F1267">
        <v>1</v>
      </c>
      <c r="H1267">
        <v>1</v>
      </c>
      <c r="J1267">
        <v>18</v>
      </c>
    </row>
    <row r="1268" spans="1:10" x14ac:dyDescent="0.25">
      <c r="A1268" t="s">
        <v>306</v>
      </c>
      <c r="B1268" t="s">
        <v>476</v>
      </c>
      <c r="C1268" t="s">
        <v>15</v>
      </c>
      <c r="D1268" t="s">
        <v>134</v>
      </c>
      <c r="F1268">
        <v>1</v>
      </c>
      <c r="G1268">
        <v>1</v>
      </c>
      <c r="H1268">
        <v>2</v>
      </c>
      <c r="J1268">
        <v>19</v>
      </c>
    </row>
    <row r="1269" spans="1:10" x14ac:dyDescent="0.25">
      <c r="A1269" t="s">
        <v>306</v>
      </c>
      <c r="B1269" t="s">
        <v>477</v>
      </c>
      <c r="C1269" t="s">
        <v>15</v>
      </c>
      <c r="D1269" t="s">
        <v>134</v>
      </c>
      <c r="E1269">
        <v>1</v>
      </c>
      <c r="F1269">
        <v>1</v>
      </c>
      <c r="H1269">
        <v>2</v>
      </c>
      <c r="J1269">
        <v>20</v>
      </c>
    </row>
    <row r="1270" spans="1:10" x14ac:dyDescent="0.25">
      <c r="A1270" t="s">
        <v>306</v>
      </c>
      <c r="B1270" t="s">
        <v>478</v>
      </c>
      <c r="C1270" t="s">
        <v>15</v>
      </c>
      <c r="D1270" t="s">
        <v>134</v>
      </c>
      <c r="E1270">
        <v>2</v>
      </c>
      <c r="H1270">
        <v>2</v>
      </c>
      <c r="J1270">
        <v>21</v>
      </c>
    </row>
    <row r="1271" spans="1:10" x14ac:dyDescent="0.25">
      <c r="A1271" t="s">
        <v>306</v>
      </c>
      <c r="B1271" t="s">
        <v>479</v>
      </c>
      <c r="C1271" t="s">
        <v>15</v>
      </c>
      <c r="D1271" t="s">
        <v>134</v>
      </c>
      <c r="F1271">
        <v>1</v>
      </c>
      <c r="H1271">
        <v>1</v>
      </c>
      <c r="J1271">
        <v>22</v>
      </c>
    </row>
    <row r="1272" spans="1:10" x14ac:dyDescent="0.25">
      <c r="A1272" t="s">
        <v>306</v>
      </c>
      <c r="B1272" t="s">
        <v>480</v>
      </c>
      <c r="C1272" t="s">
        <v>15</v>
      </c>
      <c r="D1272" t="s">
        <v>134</v>
      </c>
      <c r="J1272">
        <v>23</v>
      </c>
    </row>
    <row r="1273" spans="1:10" x14ac:dyDescent="0.25">
      <c r="A1273" t="s">
        <v>306</v>
      </c>
      <c r="B1273" t="s">
        <v>481</v>
      </c>
      <c r="C1273" t="s">
        <v>15</v>
      </c>
      <c r="D1273" t="s">
        <v>134</v>
      </c>
      <c r="E1273">
        <v>2</v>
      </c>
      <c r="F1273">
        <v>7</v>
      </c>
      <c r="G1273">
        <v>2</v>
      </c>
      <c r="H1273">
        <v>11</v>
      </c>
      <c r="J1273">
        <v>24</v>
      </c>
    </row>
    <row r="1274" spans="1:10" x14ac:dyDescent="0.25">
      <c r="A1274" t="s">
        <v>306</v>
      </c>
      <c r="B1274" t="s">
        <v>482</v>
      </c>
      <c r="C1274" t="s">
        <v>15</v>
      </c>
      <c r="D1274" t="s">
        <v>134</v>
      </c>
      <c r="E1274">
        <v>4</v>
      </c>
      <c r="F1274">
        <v>6</v>
      </c>
      <c r="G1274">
        <v>1</v>
      </c>
      <c r="H1274">
        <v>11</v>
      </c>
      <c r="J1274">
        <v>25</v>
      </c>
    </row>
    <row r="1275" spans="1:10" x14ac:dyDescent="0.25">
      <c r="A1275" t="s">
        <v>306</v>
      </c>
      <c r="B1275" t="s">
        <v>483</v>
      </c>
      <c r="C1275" t="s">
        <v>15</v>
      </c>
      <c r="D1275" t="s">
        <v>134</v>
      </c>
      <c r="E1275">
        <v>1</v>
      </c>
      <c r="F1275">
        <v>6</v>
      </c>
      <c r="H1275">
        <v>7</v>
      </c>
      <c r="J1275">
        <v>26</v>
      </c>
    </row>
    <row r="1276" spans="1:10" x14ac:dyDescent="0.25">
      <c r="A1276" t="s">
        <v>306</v>
      </c>
      <c r="B1276" t="s">
        <v>484</v>
      </c>
      <c r="C1276" t="s">
        <v>15</v>
      </c>
      <c r="D1276" t="s">
        <v>134</v>
      </c>
      <c r="F1276">
        <v>1</v>
      </c>
      <c r="H1276">
        <v>1</v>
      </c>
      <c r="J1276">
        <v>27</v>
      </c>
    </row>
    <row r="1277" spans="1:10" x14ac:dyDescent="0.25">
      <c r="A1277" t="s">
        <v>306</v>
      </c>
      <c r="B1277" t="s">
        <v>485</v>
      </c>
      <c r="C1277" t="s">
        <v>15</v>
      </c>
      <c r="D1277" t="s">
        <v>134</v>
      </c>
      <c r="J1277">
        <v>28</v>
      </c>
    </row>
    <row r="1278" spans="1:10" x14ac:dyDescent="0.25">
      <c r="A1278" t="s">
        <v>306</v>
      </c>
      <c r="B1278" t="s">
        <v>486</v>
      </c>
      <c r="C1278" t="s">
        <v>15</v>
      </c>
      <c r="D1278" t="s">
        <v>134</v>
      </c>
      <c r="J1278">
        <v>29</v>
      </c>
    </row>
    <row r="1279" spans="1:10" x14ac:dyDescent="0.25">
      <c r="A1279" t="s">
        <v>306</v>
      </c>
      <c r="B1279" t="s">
        <v>487</v>
      </c>
      <c r="C1279" t="s">
        <v>15</v>
      </c>
      <c r="D1279" t="s">
        <v>134</v>
      </c>
      <c r="J1279">
        <v>30</v>
      </c>
    </row>
    <row r="1280" spans="1:10" x14ac:dyDescent="0.25">
      <c r="A1280" t="s">
        <v>306</v>
      </c>
      <c r="B1280" t="s">
        <v>488</v>
      </c>
      <c r="C1280" t="s">
        <v>15</v>
      </c>
      <c r="D1280" t="s">
        <v>134</v>
      </c>
      <c r="J1280">
        <v>31</v>
      </c>
    </row>
    <row r="1281" spans="1:10" x14ac:dyDescent="0.25">
      <c r="A1281" t="s">
        <v>306</v>
      </c>
      <c r="B1281" t="s">
        <v>489</v>
      </c>
      <c r="C1281" t="s">
        <v>15</v>
      </c>
      <c r="D1281" t="s">
        <v>134</v>
      </c>
      <c r="F1281">
        <v>3</v>
      </c>
      <c r="H1281">
        <v>3</v>
      </c>
      <c r="J1281">
        <v>32</v>
      </c>
    </row>
    <row r="1282" spans="1:10" x14ac:dyDescent="0.25">
      <c r="A1282" t="s">
        <v>306</v>
      </c>
      <c r="B1282" t="s">
        <v>490</v>
      </c>
      <c r="C1282" t="s">
        <v>15</v>
      </c>
      <c r="D1282" t="s">
        <v>134</v>
      </c>
      <c r="F1282">
        <v>1</v>
      </c>
      <c r="G1282">
        <v>1</v>
      </c>
      <c r="H1282">
        <v>2</v>
      </c>
      <c r="J1282">
        <v>33</v>
      </c>
    </row>
    <row r="1283" spans="1:10" x14ac:dyDescent="0.25">
      <c r="A1283" t="s">
        <v>306</v>
      </c>
      <c r="B1283" t="s">
        <v>491</v>
      </c>
      <c r="C1283" t="s">
        <v>15</v>
      </c>
      <c r="D1283" t="s">
        <v>134</v>
      </c>
      <c r="F1283">
        <v>0.75</v>
      </c>
      <c r="G1283">
        <v>0.8</v>
      </c>
      <c r="H1283">
        <v>0.76900000000000002</v>
      </c>
      <c r="J1283">
        <v>34</v>
      </c>
    </row>
    <row r="1284" spans="1:10" x14ac:dyDescent="0.25">
      <c r="A1284" t="s">
        <v>306</v>
      </c>
      <c r="B1284" t="s">
        <v>492</v>
      </c>
      <c r="C1284" t="s">
        <v>15</v>
      </c>
      <c r="D1284" t="s">
        <v>134</v>
      </c>
      <c r="E1284">
        <v>1</v>
      </c>
      <c r="F1284">
        <v>0.66700000000000004</v>
      </c>
      <c r="G1284">
        <v>1</v>
      </c>
      <c r="H1284">
        <v>0.73899999999999999</v>
      </c>
      <c r="J1284">
        <v>35</v>
      </c>
    </row>
    <row r="1285" spans="1:10" x14ac:dyDescent="0.25">
      <c r="A1285" t="s">
        <v>306</v>
      </c>
      <c r="B1285" t="s">
        <v>178</v>
      </c>
      <c r="C1285" t="s">
        <v>15</v>
      </c>
      <c r="D1285" t="s">
        <v>134</v>
      </c>
      <c r="F1285">
        <v>10836</v>
      </c>
      <c r="G1285">
        <v>10497</v>
      </c>
      <c r="H1285">
        <v>10836</v>
      </c>
      <c r="J1285">
        <v>36</v>
      </c>
    </row>
    <row r="1286" spans="1:10" x14ac:dyDescent="0.25">
      <c r="A1286" t="s">
        <v>306</v>
      </c>
      <c r="B1286" t="s">
        <v>493</v>
      </c>
      <c r="C1286" t="s">
        <v>15</v>
      </c>
      <c r="D1286" t="s">
        <v>134</v>
      </c>
      <c r="J1286">
        <v>39</v>
      </c>
    </row>
    <row r="1287" spans="1:10" x14ac:dyDescent="0.25">
      <c r="A1287" t="s">
        <v>306</v>
      </c>
      <c r="B1287" t="s">
        <v>494</v>
      </c>
      <c r="C1287" t="s">
        <v>15</v>
      </c>
      <c r="D1287" t="s">
        <v>134</v>
      </c>
      <c r="J1287">
        <v>40</v>
      </c>
    </row>
    <row r="1288" spans="1:10" x14ac:dyDescent="0.25">
      <c r="A1288" t="s">
        <v>306</v>
      </c>
      <c r="B1288" t="s">
        <v>495</v>
      </c>
      <c r="C1288" t="s">
        <v>15</v>
      </c>
      <c r="D1288" t="s">
        <v>134</v>
      </c>
      <c r="J1288">
        <v>41</v>
      </c>
    </row>
    <row r="1289" spans="1:10" x14ac:dyDescent="0.25">
      <c r="A1289" t="s">
        <v>308</v>
      </c>
      <c r="B1289" t="s">
        <v>458</v>
      </c>
      <c r="C1289" t="s">
        <v>15</v>
      </c>
      <c r="D1289" t="s">
        <v>135</v>
      </c>
      <c r="E1289">
        <v>11</v>
      </c>
      <c r="F1289">
        <v>100</v>
      </c>
      <c r="G1289">
        <v>4</v>
      </c>
      <c r="H1289">
        <v>116</v>
      </c>
      <c r="J1289">
        <v>1</v>
      </c>
    </row>
    <row r="1290" spans="1:10" x14ac:dyDescent="0.25">
      <c r="A1290" t="s">
        <v>308</v>
      </c>
      <c r="B1290" t="s">
        <v>459</v>
      </c>
      <c r="C1290" t="s">
        <v>15</v>
      </c>
      <c r="D1290" t="s">
        <v>135</v>
      </c>
      <c r="E1290">
        <v>5</v>
      </c>
      <c r="F1290">
        <v>76</v>
      </c>
      <c r="G1290">
        <v>15</v>
      </c>
      <c r="H1290">
        <v>96</v>
      </c>
      <c r="J1290">
        <v>2</v>
      </c>
    </row>
    <row r="1291" spans="1:10" x14ac:dyDescent="0.25">
      <c r="A1291" t="s">
        <v>308</v>
      </c>
      <c r="B1291" t="s">
        <v>460</v>
      </c>
      <c r="C1291" t="s">
        <v>15</v>
      </c>
      <c r="D1291" t="s">
        <v>135</v>
      </c>
      <c r="E1291">
        <v>3</v>
      </c>
      <c r="F1291">
        <v>26</v>
      </c>
      <c r="G1291">
        <v>1</v>
      </c>
      <c r="H1291">
        <v>3</v>
      </c>
      <c r="J1291">
        <v>3</v>
      </c>
    </row>
    <row r="1292" spans="1:10" x14ac:dyDescent="0.25">
      <c r="A1292" t="s">
        <v>308</v>
      </c>
      <c r="B1292" t="s">
        <v>461</v>
      </c>
      <c r="C1292" t="s">
        <v>15</v>
      </c>
      <c r="D1292" t="s">
        <v>135</v>
      </c>
      <c r="E1292">
        <v>1</v>
      </c>
      <c r="F1292">
        <v>37</v>
      </c>
      <c r="G1292">
        <v>10</v>
      </c>
      <c r="H1292">
        <v>48</v>
      </c>
      <c r="J1292">
        <v>4</v>
      </c>
    </row>
    <row r="1293" spans="1:10" x14ac:dyDescent="0.25">
      <c r="A1293" t="s">
        <v>308</v>
      </c>
      <c r="B1293" t="s">
        <v>462</v>
      </c>
      <c r="C1293" t="s">
        <v>15</v>
      </c>
      <c r="D1293" t="s">
        <v>135</v>
      </c>
      <c r="E1293">
        <v>4</v>
      </c>
      <c r="F1293">
        <v>35</v>
      </c>
      <c r="G1293">
        <v>5</v>
      </c>
      <c r="H1293">
        <v>44</v>
      </c>
      <c r="J1293">
        <v>5</v>
      </c>
    </row>
    <row r="1294" spans="1:10" x14ac:dyDescent="0.25">
      <c r="A1294" t="s">
        <v>308</v>
      </c>
      <c r="B1294" t="s">
        <v>463</v>
      </c>
      <c r="C1294" t="s">
        <v>15</v>
      </c>
      <c r="D1294" t="s">
        <v>135</v>
      </c>
      <c r="F1294">
        <v>1</v>
      </c>
      <c r="G1294">
        <v>1</v>
      </c>
      <c r="H1294">
        <v>2</v>
      </c>
      <c r="J1294">
        <v>6</v>
      </c>
    </row>
    <row r="1295" spans="1:10" x14ac:dyDescent="0.25">
      <c r="A1295" t="s">
        <v>308</v>
      </c>
      <c r="B1295" t="s">
        <v>464</v>
      </c>
      <c r="C1295" t="s">
        <v>15</v>
      </c>
      <c r="D1295" t="s">
        <v>135</v>
      </c>
      <c r="F1295">
        <v>2</v>
      </c>
      <c r="H1295">
        <v>2</v>
      </c>
      <c r="J1295">
        <v>7</v>
      </c>
    </row>
    <row r="1296" spans="1:10" x14ac:dyDescent="0.25">
      <c r="A1296" t="s">
        <v>308</v>
      </c>
      <c r="B1296" t="s">
        <v>465</v>
      </c>
      <c r="C1296" t="s">
        <v>15</v>
      </c>
      <c r="D1296" t="s">
        <v>135</v>
      </c>
      <c r="F1296">
        <v>1</v>
      </c>
      <c r="H1296">
        <v>1</v>
      </c>
      <c r="J1296">
        <v>8</v>
      </c>
    </row>
    <row r="1297" spans="1:10" x14ac:dyDescent="0.25">
      <c r="A1297" t="s">
        <v>308</v>
      </c>
      <c r="B1297" t="s">
        <v>466</v>
      </c>
      <c r="C1297" t="s">
        <v>15</v>
      </c>
      <c r="D1297" t="s">
        <v>135</v>
      </c>
      <c r="F1297">
        <v>2</v>
      </c>
      <c r="G1297">
        <v>2</v>
      </c>
      <c r="H1297">
        <v>4</v>
      </c>
      <c r="J1297">
        <v>9</v>
      </c>
    </row>
    <row r="1298" spans="1:10" x14ac:dyDescent="0.25">
      <c r="A1298" t="s">
        <v>308</v>
      </c>
      <c r="B1298" t="s">
        <v>467</v>
      </c>
      <c r="C1298" t="s">
        <v>15</v>
      </c>
      <c r="D1298" t="s">
        <v>135</v>
      </c>
      <c r="J1298">
        <v>10</v>
      </c>
    </row>
    <row r="1299" spans="1:10" x14ac:dyDescent="0.25">
      <c r="A1299" t="s">
        <v>308</v>
      </c>
      <c r="B1299" t="s">
        <v>468</v>
      </c>
      <c r="C1299" t="s">
        <v>15</v>
      </c>
      <c r="D1299" t="s">
        <v>135</v>
      </c>
      <c r="E1299">
        <v>5</v>
      </c>
      <c r="F1299">
        <v>63</v>
      </c>
      <c r="G1299">
        <v>13</v>
      </c>
      <c r="H1299">
        <v>81</v>
      </c>
      <c r="J1299">
        <v>11</v>
      </c>
    </row>
    <row r="1300" spans="1:10" x14ac:dyDescent="0.25">
      <c r="A1300" t="s">
        <v>308</v>
      </c>
      <c r="B1300" t="s">
        <v>469</v>
      </c>
      <c r="C1300" t="s">
        <v>15</v>
      </c>
      <c r="D1300" t="s">
        <v>135</v>
      </c>
      <c r="F1300">
        <v>1</v>
      </c>
      <c r="H1300">
        <v>1</v>
      </c>
      <c r="J1300">
        <v>12</v>
      </c>
    </row>
    <row r="1301" spans="1:10" x14ac:dyDescent="0.25">
      <c r="A1301" t="s">
        <v>308</v>
      </c>
      <c r="B1301" t="s">
        <v>470</v>
      </c>
      <c r="C1301" t="s">
        <v>15</v>
      </c>
      <c r="D1301" t="s">
        <v>135</v>
      </c>
      <c r="F1301">
        <v>1</v>
      </c>
      <c r="G1301">
        <v>1</v>
      </c>
      <c r="H1301">
        <v>2</v>
      </c>
      <c r="J1301">
        <v>13</v>
      </c>
    </row>
    <row r="1302" spans="1:10" x14ac:dyDescent="0.25">
      <c r="A1302" t="s">
        <v>308</v>
      </c>
      <c r="B1302" t="s">
        <v>471</v>
      </c>
      <c r="C1302" t="s">
        <v>15</v>
      </c>
      <c r="D1302" t="s">
        <v>135</v>
      </c>
      <c r="E1302">
        <v>1</v>
      </c>
      <c r="F1302">
        <v>6</v>
      </c>
      <c r="G1302">
        <v>11</v>
      </c>
      <c r="H1302">
        <v>18</v>
      </c>
      <c r="J1302">
        <v>14</v>
      </c>
    </row>
    <row r="1303" spans="1:10" x14ac:dyDescent="0.25">
      <c r="A1303" t="s">
        <v>308</v>
      </c>
      <c r="B1303" t="s">
        <v>472</v>
      </c>
      <c r="C1303" t="s">
        <v>15</v>
      </c>
      <c r="D1303" t="s">
        <v>135</v>
      </c>
      <c r="J1303">
        <v>15</v>
      </c>
    </row>
    <row r="1304" spans="1:10" x14ac:dyDescent="0.25">
      <c r="A1304" t="s">
        <v>308</v>
      </c>
      <c r="B1304" t="s">
        <v>473</v>
      </c>
      <c r="C1304" t="s">
        <v>15</v>
      </c>
      <c r="D1304" t="s">
        <v>135</v>
      </c>
      <c r="E1304">
        <v>5</v>
      </c>
      <c r="F1304">
        <v>65</v>
      </c>
      <c r="G1304">
        <v>9</v>
      </c>
      <c r="H1304">
        <v>79</v>
      </c>
      <c r="J1304">
        <v>16</v>
      </c>
    </row>
    <row r="1305" spans="1:10" x14ac:dyDescent="0.25">
      <c r="A1305" t="s">
        <v>308</v>
      </c>
      <c r="B1305" t="s">
        <v>474</v>
      </c>
      <c r="C1305" t="s">
        <v>15</v>
      </c>
      <c r="D1305" t="s">
        <v>135</v>
      </c>
      <c r="E1305">
        <v>1</v>
      </c>
      <c r="F1305">
        <v>41</v>
      </c>
      <c r="G1305">
        <v>11</v>
      </c>
      <c r="H1305">
        <v>53</v>
      </c>
      <c r="J1305">
        <v>17</v>
      </c>
    </row>
    <row r="1306" spans="1:10" x14ac:dyDescent="0.25">
      <c r="A1306" t="s">
        <v>308</v>
      </c>
      <c r="B1306" t="s">
        <v>475</v>
      </c>
      <c r="C1306" t="s">
        <v>15</v>
      </c>
      <c r="D1306" t="s">
        <v>135</v>
      </c>
      <c r="F1306">
        <v>1</v>
      </c>
      <c r="G1306">
        <v>1</v>
      </c>
      <c r="H1306">
        <v>2</v>
      </c>
      <c r="J1306">
        <v>18</v>
      </c>
    </row>
    <row r="1307" spans="1:10" x14ac:dyDescent="0.25">
      <c r="A1307" t="s">
        <v>308</v>
      </c>
      <c r="B1307" t="s">
        <v>476</v>
      </c>
      <c r="C1307" t="s">
        <v>15</v>
      </c>
      <c r="D1307" t="s">
        <v>135</v>
      </c>
      <c r="E1307">
        <v>1</v>
      </c>
      <c r="F1307">
        <v>6</v>
      </c>
      <c r="G1307">
        <v>2</v>
      </c>
      <c r="H1307">
        <v>9</v>
      </c>
      <c r="J1307">
        <v>19</v>
      </c>
    </row>
    <row r="1308" spans="1:10" x14ac:dyDescent="0.25">
      <c r="A1308" t="s">
        <v>308</v>
      </c>
      <c r="B1308" t="s">
        <v>477</v>
      </c>
      <c r="C1308" t="s">
        <v>15</v>
      </c>
      <c r="D1308" t="s">
        <v>135</v>
      </c>
      <c r="F1308">
        <v>11</v>
      </c>
      <c r="H1308">
        <v>11</v>
      </c>
      <c r="J1308">
        <v>20</v>
      </c>
    </row>
    <row r="1309" spans="1:10" x14ac:dyDescent="0.25">
      <c r="A1309" t="s">
        <v>308</v>
      </c>
      <c r="B1309" t="s">
        <v>478</v>
      </c>
      <c r="C1309" t="s">
        <v>15</v>
      </c>
      <c r="D1309" t="s">
        <v>135</v>
      </c>
      <c r="E1309">
        <v>1</v>
      </c>
      <c r="F1309">
        <v>6</v>
      </c>
      <c r="H1309">
        <v>7</v>
      </c>
      <c r="J1309">
        <v>21</v>
      </c>
    </row>
    <row r="1310" spans="1:10" x14ac:dyDescent="0.25">
      <c r="A1310" t="s">
        <v>308</v>
      </c>
      <c r="B1310" t="s">
        <v>479</v>
      </c>
      <c r="C1310" t="s">
        <v>15</v>
      </c>
      <c r="D1310" t="s">
        <v>135</v>
      </c>
      <c r="E1310">
        <v>1</v>
      </c>
      <c r="F1310">
        <v>2</v>
      </c>
      <c r="H1310">
        <v>3</v>
      </c>
      <c r="J1310">
        <v>22</v>
      </c>
    </row>
    <row r="1311" spans="1:10" x14ac:dyDescent="0.25">
      <c r="A1311" t="s">
        <v>308</v>
      </c>
      <c r="B1311" t="s">
        <v>480</v>
      </c>
      <c r="C1311" t="s">
        <v>15</v>
      </c>
      <c r="D1311" t="s">
        <v>135</v>
      </c>
      <c r="F1311">
        <v>1</v>
      </c>
      <c r="H1311">
        <v>1</v>
      </c>
      <c r="J1311">
        <v>23</v>
      </c>
    </row>
    <row r="1312" spans="1:10" x14ac:dyDescent="0.25">
      <c r="A1312" t="s">
        <v>308</v>
      </c>
      <c r="B1312" t="s">
        <v>481</v>
      </c>
      <c r="C1312" t="s">
        <v>15</v>
      </c>
      <c r="D1312" t="s">
        <v>135</v>
      </c>
      <c r="E1312">
        <v>1</v>
      </c>
      <c r="F1312">
        <v>34</v>
      </c>
      <c r="G1312">
        <v>7</v>
      </c>
      <c r="H1312">
        <v>42</v>
      </c>
      <c r="J1312">
        <v>24</v>
      </c>
    </row>
    <row r="1313" spans="1:10" x14ac:dyDescent="0.25">
      <c r="A1313" t="s">
        <v>308</v>
      </c>
      <c r="B1313" t="s">
        <v>482</v>
      </c>
      <c r="C1313" t="s">
        <v>15</v>
      </c>
      <c r="D1313" t="s">
        <v>135</v>
      </c>
      <c r="F1313">
        <v>25</v>
      </c>
      <c r="H1313">
        <v>25</v>
      </c>
      <c r="J1313">
        <v>25</v>
      </c>
    </row>
    <row r="1314" spans="1:10" x14ac:dyDescent="0.25">
      <c r="A1314" t="s">
        <v>308</v>
      </c>
      <c r="B1314" t="s">
        <v>483</v>
      </c>
      <c r="C1314" t="s">
        <v>15</v>
      </c>
      <c r="D1314" t="s">
        <v>135</v>
      </c>
      <c r="E1314">
        <v>2</v>
      </c>
      <c r="F1314">
        <v>7</v>
      </c>
      <c r="G1314">
        <v>2</v>
      </c>
      <c r="H1314">
        <v>11</v>
      </c>
      <c r="J1314">
        <v>26</v>
      </c>
    </row>
    <row r="1315" spans="1:10" x14ac:dyDescent="0.25">
      <c r="A1315" t="s">
        <v>308</v>
      </c>
      <c r="B1315" t="s">
        <v>484</v>
      </c>
      <c r="C1315" t="s">
        <v>15</v>
      </c>
      <c r="D1315" t="s">
        <v>135</v>
      </c>
      <c r="J1315">
        <v>27</v>
      </c>
    </row>
    <row r="1316" spans="1:10" x14ac:dyDescent="0.25">
      <c r="A1316" t="s">
        <v>308</v>
      </c>
      <c r="B1316" t="s">
        <v>485</v>
      </c>
      <c r="C1316" t="s">
        <v>15</v>
      </c>
      <c r="D1316" t="s">
        <v>135</v>
      </c>
      <c r="J1316">
        <v>28</v>
      </c>
    </row>
    <row r="1317" spans="1:10" x14ac:dyDescent="0.25">
      <c r="A1317" t="s">
        <v>308</v>
      </c>
      <c r="B1317" t="s">
        <v>486</v>
      </c>
      <c r="C1317" t="s">
        <v>15</v>
      </c>
      <c r="D1317" t="s">
        <v>135</v>
      </c>
      <c r="F1317">
        <v>4</v>
      </c>
      <c r="G1317">
        <v>1</v>
      </c>
      <c r="H1317">
        <v>5</v>
      </c>
      <c r="J1317">
        <v>29</v>
      </c>
    </row>
    <row r="1318" spans="1:10" x14ac:dyDescent="0.25">
      <c r="A1318" t="s">
        <v>308</v>
      </c>
      <c r="B1318" t="s">
        <v>487</v>
      </c>
      <c r="C1318" t="s">
        <v>15</v>
      </c>
      <c r="D1318" t="s">
        <v>135</v>
      </c>
      <c r="J1318">
        <v>30</v>
      </c>
    </row>
    <row r="1319" spans="1:10" x14ac:dyDescent="0.25">
      <c r="A1319" t="s">
        <v>308</v>
      </c>
      <c r="B1319" t="s">
        <v>488</v>
      </c>
      <c r="C1319" t="s">
        <v>15</v>
      </c>
      <c r="D1319" t="s">
        <v>135</v>
      </c>
      <c r="J1319">
        <v>31</v>
      </c>
    </row>
    <row r="1320" spans="1:10" x14ac:dyDescent="0.25">
      <c r="A1320" t="s">
        <v>308</v>
      </c>
      <c r="B1320" t="s">
        <v>489</v>
      </c>
      <c r="C1320" t="s">
        <v>15</v>
      </c>
      <c r="D1320" t="s">
        <v>135</v>
      </c>
      <c r="E1320">
        <v>1</v>
      </c>
      <c r="F1320">
        <v>3</v>
      </c>
      <c r="G1320">
        <v>2</v>
      </c>
      <c r="H1320">
        <v>6</v>
      </c>
      <c r="J1320">
        <v>32</v>
      </c>
    </row>
    <row r="1321" spans="1:10" x14ac:dyDescent="0.25">
      <c r="A1321" t="s">
        <v>308</v>
      </c>
      <c r="B1321" t="s">
        <v>490</v>
      </c>
      <c r="C1321" t="s">
        <v>15</v>
      </c>
      <c r="D1321" t="s">
        <v>135</v>
      </c>
      <c r="F1321">
        <v>8</v>
      </c>
      <c r="H1321">
        <v>8</v>
      </c>
      <c r="J1321">
        <v>33</v>
      </c>
    </row>
    <row r="1322" spans="1:10" x14ac:dyDescent="0.25">
      <c r="A1322" t="s">
        <v>308</v>
      </c>
      <c r="B1322" t="s">
        <v>491</v>
      </c>
      <c r="C1322" t="s">
        <v>15</v>
      </c>
      <c r="D1322" t="s">
        <v>135</v>
      </c>
      <c r="E1322">
        <v>0.57099999999999995</v>
      </c>
      <c r="F1322">
        <v>0.52800000000000002</v>
      </c>
      <c r="G1322">
        <v>1</v>
      </c>
      <c r="H1322">
        <v>0.58199999999999996</v>
      </c>
      <c r="J1322">
        <v>34</v>
      </c>
    </row>
    <row r="1323" spans="1:10" x14ac:dyDescent="0.25">
      <c r="A1323" t="s">
        <v>308</v>
      </c>
      <c r="B1323" t="s">
        <v>492</v>
      </c>
      <c r="C1323" t="s">
        <v>15</v>
      </c>
      <c r="D1323" t="s">
        <v>135</v>
      </c>
      <c r="F1323">
        <v>0.58799999999999997</v>
      </c>
      <c r="G1323">
        <v>0.875</v>
      </c>
      <c r="H1323">
        <v>0.64300000000000002</v>
      </c>
      <c r="J1323">
        <v>35</v>
      </c>
    </row>
    <row r="1324" spans="1:10" x14ac:dyDescent="0.25">
      <c r="A1324" t="s">
        <v>308</v>
      </c>
      <c r="B1324" t="s">
        <v>178</v>
      </c>
      <c r="C1324" t="s">
        <v>15</v>
      </c>
      <c r="D1324" t="s">
        <v>135</v>
      </c>
      <c r="E1324">
        <v>10394</v>
      </c>
      <c r="F1324">
        <v>5144</v>
      </c>
      <c r="G1324">
        <v>10994</v>
      </c>
      <c r="H1324">
        <v>6520</v>
      </c>
      <c r="J1324">
        <v>36</v>
      </c>
    </row>
    <row r="1325" spans="1:10" x14ac:dyDescent="0.25">
      <c r="A1325" t="s">
        <v>308</v>
      </c>
      <c r="B1325" t="s">
        <v>493</v>
      </c>
      <c r="C1325" t="s">
        <v>15</v>
      </c>
      <c r="D1325" t="s">
        <v>135</v>
      </c>
      <c r="G1325">
        <v>1</v>
      </c>
      <c r="J1325">
        <v>39</v>
      </c>
    </row>
    <row r="1326" spans="1:10" x14ac:dyDescent="0.25">
      <c r="A1326" t="s">
        <v>308</v>
      </c>
      <c r="B1326" t="s">
        <v>494</v>
      </c>
      <c r="C1326" t="s">
        <v>15</v>
      </c>
      <c r="D1326" t="s">
        <v>135</v>
      </c>
      <c r="G1326">
        <v>1</v>
      </c>
      <c r="H1326">
        <v>1</v>
      </c>
      <c r="J1326">
        <v>40</v>
      </c>
    </row>
    <row r="1327" spans="1:10" x14ac:dyDescent="0.25">
      <c r="A1327" t="s">
        <v>308</v>
      </c>
      <c r="B1327" t="s">
        <v>495</v>
      </c>
      <c r="C1327" t="s">
        <v>15</v>
      </c>
      <c r="D1327" t="s">
        <v>135</v>
      </c>
      <c r="G1327">
        <v>1</v>
      </c>
      <c r="H1327">
        <v>1</v>
      </c>
      <c r="J1327">
        <v>41</v>
      </c>
    </row>
    <row r="1328" spans="1:10" x14ac:dyDescent="0.25">
      <c r="A1328" t="s">
        <v>307</v>
      </c>
      <c r="B1328" t="s">
        <v>458</v>
      </c>
      <c r="C1328" t="s">
        <v>15</v>
      </c>
      <c r="D1328" t="s">
        <v>136</v>
      </c>
      <c r="E1328">
        <v>4</v>
      </c>
      <c r="F1328">
        <v>318</v>
      </c>
      <c r="G1328">
        <v>34</v>
      </c>
      <c r="H1328">
        <v>356</v>
      </c>
      <c r="J1328">
        <v>1</v>
      </c>
    </row>
    <row r="1329" spans="1:10" x14ac:dyDescent="0.25">
      <c r="A1329" t="s">
        <v>307</v>
      </c>
      <c r="B1329" t="s">
        <v>459</v>
      </c>
      <c r="C1329" t="s">
        <v>15</v>
      </c>
      <c r="D1329" t="s">
        <v>136</v>
      </c>
      <c r="E1329">
        <v>11</v>
      </c>
      <c r="F1329">
        <v>444</v>
      </c>
      <c r="G1329">
        <v>108</v>
      </c>
      <c r="H1329">
        <v>563</v>
      </c>
      <c r="J1329">
        <v>2</v>
      </c>
    </row>
    <row r="1330" spans="1:10" x14ac:dyDescent="0.25">
      <c r="A1330" t="s">
        <v>307</v>
      </c>
      <c r="B1330" t="s">
        <v>460</v>
      </c>
      <c r="C1330" t="s">
        <v>15</v>
      </c>
      <c r="D1330" t="s">
        <v>136</v>
      </c>
      <c r="F1330">
        <v>143</v>
      </c>
      <c r="G1330">
        <v>4</v>
      </c>
      <c r="H1330">
        <v>1</v>
      </c>
      <c r="J1330">
        <v>3</v>
      </c>
    </row>
    <row r="1331" spans="1:10" x14ac:dyDescent="0.25">
      <c r="A1331" t="s">
        <v>307</v>
      </c>
      <c r="B1331" t="s">
        <v>461</v>
      </c>
      <c r="C1331" t="s">
        <v>15</v>
      </c>
      <c r="D1331" t="s">
        <v>136</v>
      </c>
      <c r="E1331">
        <v>5</v>
      </c>
      <c r="F1331">
        <v>205</v>
      </c>
      <c r="G1331">
        <v>58</v>
      </c>
      <c r="H1331">
        <v>268</v>
      </c>
      <c r="J1331">
        <v>4</v>
      </c>
    </row>
    <row r="1332" spans="1:10" x14ac:dyDescent="0.25">
      <c r="A1332" t="s">
        <v>307</v>
      </c>
      <c r="B1332" t="s">
        <v>462</v>
      </c>
      <c r="C1332" t="s">
        <v>15</v>
      </c>
      <c r="D1332" t="s">
        <v>136</v>
      </c>
      <c r="E1332">
        <v>4</v>
      </c>
      <c r="F1332">
        <v>232</v>
      </c>
      <c r="G1332">
        <v>50</v>
      </c>
      <c r="H1332">
        <v>286</v>
      </c>
      <c r="J1332">
        <v>5</v>
      </c>
    </row>
    <row r="1333" spans="1:10" x14ac:dyDescent="0.25">
      <c r="A1333" t="s">
        <v>307</v>
      </c>
      <c r="B1333" t="s">
        <v>463</v>
      </c>
      <c r="C1333" t="s">
        <v>15</v>
      </c>
      <c r="D1333" t="s">
        <v>136</v>
      </c>
      <c r="E1333">
        <v>1</v>
      </c>
      <c r="F1333">
        <v>42</v>
      </c>
      <c r="G1333">
        <v>12</v>
      </c>
      <c r="H1333">
        <v>55</v>
      </c>
      <c r="J1333">
        <v>6</v>
      </c>
    </row>
    <row r="1334" spans="1:10" x14ac:dyDescent="0.25">
      <c r="A1334" t="s">
        <v>307</v>
      </c>
      <c r="B1334" t="s">
        <v>464</v>
      </c>
      <c r="C1334" t="s">
        <v>15</v>
      </c>
      <c r="D1334" t="s">
        <v>136</v>
      </c>
      <c r="F1334">
        <v>3</v>
      </c>
      <c r="H1334">
        <v>3</v>
      </c>
      <c r="J1334">
        <v>7</v>
      </c>
    </row>
    <row r="1335" spans="1:10" x14ac:dyDescent="0.25">
      <c r="A1335" t="s">
        <v>307</v>
      </c>
      <c r="B1335" t="s">
        <v>465</v>
      </c>
      <c r="C1335" t="s">
        <v>15</v>
      </c>
      <c r="D1335" t="s">
        <v>136</v>
      </c>
      <c r="F1335">
        <v>6</v>
      </c>
      <c r="H1335">
        <v>6</v>
      </c>
      <c r="J1335">
        <v>8</v>
      </c>
    </row>
    <row r="1336" spans="1:10" x14ac:dyDescent="0.25">
      <c r="A1336" t="s">
        <v>307</v>
      </c>
      <c r="B1336" t="s">
        <v>466</v>
      </c>
      <c r="C1336" t="s">
        <v>15</v>
      </c>
      <c r="D1336" t="s">
        <v>136</v>
      </c>
      <c r="E1336">
        <v>4</v>
      </c>
      <c r="F1336">
        <v>140</v>
      </c>
      <c r="G1336">
        <v>37</v>
      </c>
      <c r="H1336">
        <v>181</v>
      </c>
      <c r="J1336">
        <v>9</v>
      </c>
    </row>
    <row r="1337" spans="1:10" x14ac:dyDescent="0.25">
      <c r="A1337" t="s">
        <v>307</v>
      </c>
      <c r="B1337" t="s">
        <v>467</v>
      </c>
      <c r="C1337" t="s">
        <v>15</v>
      </c>
      <c r="D1337" t="s">
        <v>136</v>
      </c>
      <c r="E1337">
        <v>1</v>
      </c>
      <c r="F1337">
        <v>2</v>
      </c>
      <c r="G1337">
        <v>1</v>
      </c>
      <c r="H1337">
        <v>4</v>
      </c>
      <c r="J1337">
        <v>10</v>
      </c>
    </row>
    <row r="1338" spans="1:10" x14ac:dyDescent="0.25">
      <c r="A1338" t="s">
        <v>307</v>
      </c>
      <c r="B1338" t="s">
        <v>468</v>
      </c>
      <c r="C1338" t="s">
        <v>15</v>
      </c>
      <c r="D1338" t="s">
        <v>136</v>
      </c>
      <c r="E1338">
        <v>4</v>
      </c>
      <c r="F1338">
        <v>268</v>
      </c>
      <c r="G1338">
        <v>66</v>
      </c>
      <c r="H1338">
        <v>338</v>
      </c>
      <c r="J1338">
        <v>11</v>
      </c>
    </row>
    <row r="1339" spans="1:10" x14ac:dyDescent="0.25">
      <c r="A1339" t="s">
        <v>307</v>
      </c>
      <c r="B1339" t="s">
        <v>469</v>
      </c>
      <c r="C1339" t="s">
        <v>15</v>
      </c>
      <c r="D1339" t="s">
        <v>136</v>
      </c>
      <c r="F1339">
        <v>18</v>
      </c>
      <c r="G1339">
        <v>3</v>
      </c>
      <c r="H1339">
        <v>21</v>
      </c>
      <c r="J1339">
        <v>12</v>
      </c>
    </row>
    <row r="1340" spans="1:10" x14ac:dyDescent="0.25">
      <c r="A1340" t="s">
        <v>307</v>
      </c>
      <c r="B1340" t="s">
        <v>470</v>
      </c>
      <c r="C1340" t="s">
        <v>15</v>
      </c>
      <c r="D1340" t="s">
        <v>136</v>
      </c>
      <c r="F1340">
        <v>13</v>
      </c>
      <c r="G1340">
        <v>2</v>
      </c>
      <c r="H1340">
        <v>15</v>
      </c>
      <c r="J1340">
        <v>13</v>
      </c>
    </row>
    <row r="1341" spans="1:10" x14ac:dyDescent="0.25">
      <c r="A1341" t="s">
        <v>307</v>
      </c>
      <c r="B1341" t="s">
        <v>471</v>
      </c>
      <c r="C1341" t="s">
        <v>15</v>
      </c>
      <c r="D1341" t="s">
        <v>136</v>
      </c>
      <c r="E1341">
        <v>1</v>
      </c>
      <c r="F1341">
        <v>53</v>
      </c>
      <c r="G1341">
        <v>17</v>
      </c>
      <c r="H1341">
        <v>71</v>
      </c>
      <c r="J1341">
        <v>14</v>
      </c>
    </row>
    <row r="1342" spans="1:10" x14ac:dyDescent="0.25">
      <c r="A1342" t="s">
        <v>307</v>
      </c>
      <c r="B1342" t="s">
        <v>472</v>
      </c>
      <c r="C1342" t="s">
        <v>15</v>
      </c>
      <c r="D1342" t="s">
        <v>136</v>
      </c>
      <c r="J1342">
        <v>15</v>
      </c>
    </row>
    <row r="1343" spans="1:10" x14ac:dyDescent="0.25">
      <c r="A1343" t="s">
        <v>307</v>
      </c>
      <c r="B1343" t="s">
        <v>473</v>
      </c>
      <c r="C1343" t="s">
        <v>15</v>
      </c>
      <c r="D1343" t="s">
        <v>136</v>
      </c>
      <c r="E1343">
        <v>7</v>
      </c>
      <c r="F1343">
        <v>289</v>
      </c>
      <c r="G1343">
        <v>67</v>
      </c>
      <c r="H1343">
        <v>363</v>
      </c>
      <c r="J1343">
        <v>16</v>
      </c>
    </row>
    <row r="1344" spans="1:10" x14ac:dyDescent="0.25">
      <c r="A1344" t="s">
        <v>307</v>
      </c>
      <c r="B1344" t="s">
        <v>474</v>
      </c>
      <c r="C1344" t="s">
        <v>15</v>
      </c>
      <c r="D1344" t="s">
        <v>136</v>
      </c>
      <c r="E1344">
        <v>7</v>
      </c>
      <c r="F1344">
        <v>213</v>
      </c>
      <c r="G1344">
        <v>62</v>
      </c>
      <c r="H1344">
        <v>282</v>
      </c>
      <c r="J1344">
        <v>17</v>
      </c>
    </row>
    <row r="1345" spans="1:10" x14ac:dyDescent="0.25">
      <c r="A1345" t="s">
        <v>307</v>
      </c>
      <c r="B1345" t="s">
        <v>475</v>
      </c>
      <c r="C1345" t="s">
        <v>15</v>
      </c>
      <c r="D1345" t="s">
        <v>136</v>
      </c>
      <c r="F1345">
        <v>38</v>
      </c>
      <c r="G1345">
        <v>15</v>
      </c>
      <c r="H1345">
        <v>53</v>
      </c>
      <c r="J1345">
        <v>18</v>
      </c>
    </row>
    <row r="1346" spans="1:10" x14ac:dyDescent="0.25">
      <c r="A1346" t="s">
        <v>307</v>
      </c>
      <c r="B1346" t="s">
        <v>476</v>
      </c>
      <c r="C1346" t="s">
        <v>15</v>
      </c>
      <c r="D1346" t="s">
        <v>136</v>
      </c>
      <c r="E1346">
        <v>1</v>
      </c>
      <c r="F1346">
        <v>31</v>
      </c>
      <c r="G1346">
        <v>5</v>
      </c>
      <c r="H1346">
        <v>37</v>
      </c>
      <c r="J1346">
        <v>19</v>
      </c>
    </row>
    <row r="1347" spans="1:10" x14ac:dyDescent="0.25">
      <c r="A1347" t="s">
        <v>307</v>
      </c>
      <c r="B1347" t="s">
        <v>477</v>
      </c>
      <c r="C1347" t="s">
        <v>15</v>
      </c>
      <c r="D1347" t="s">
        <v>136</v>
      </c>
      <c r="E1347">
        <v>1</v>
      </c>
      <c r="F1347">
        <v>43</v>
      </c>
      <c r="G1347">
        <v>7</v>
      </c>
      <c r="H1347">
        <v>51</v>
      </c>
      <c r="J1347">
        <v>20</v>
      </c>
    </row>
    <row r="1348" spans="1:10" x14ac:dyDescent="0.25">
      <c r="A1348" t="s">
        <v>307</v>
      </c>
      <c r="B1348" t="s">
        <v>478</v>
      </c>
      <c r="C1348" t="s">
        <v>15</v>
      </c>
      <c r="D1348" t="s">
        <v>136</v>
      </c>
      <c r="F1348">
        <v>56</v>
      </c>
      <c r="G1348">
        <v>5</v>
      </c>
      <c r="H1348">
        <v>61</v>
      </c>
      <c r="J1348">
        <v>21</v>
      </c>
    </row>
    <row r="1349" spans="1:10" x14ac:dyDescent="0.25">
      <c r="A1349" t="s">
        <v>307</v>
      </c>
      <c r="B1349" t="s">
        <v>479</v>
      </c>
      <c r="C1349" t="s">
        <v>15</v>
      </c>
      <c r="D1349" t="s">
        <v>136</v>
      </c>
      <c r="F1349">
        <v>19</v>
      </c>
      <c r="G1349">
        <v>1</v>
      </c>
      <c r="H1349">
        <v>20</v>
      </c>
      <c r="J1349">
        <v>22</v>
      </c>
    </row>
    <row r="1350" spans="1:10" x14ac:dyDescent="0.25">
      <c r="A1350" t="s">
        <v>307</v>
      </c>
      <c r="B1350" t="s">
        <v>480</v>
      </c>
      <c r="C1350" t="s">
        <v>15</v>
      </c>
      <c r="D1350" t="s">
        <v>136</v>
      </c>
      <c r="F1350">
        <v>2</v>
      </c>
      <c r="G1350">
        <v>2</v>
      </c>
      <c r="H1350">
        <v>4</v>
      </c>
      <c r="J1350">
        <v>23</v>
      </c>
    </row>
    <row r="1351" spans="1:10" x14ac:dyDescent="0.25">
      <c r="A1351" t="s">
        <v>307</v>
      </c>
      <c r="B1351" t="s">
        <v>481</v>
      </c>
      <c r="C1351" t="s">
        <v>15</v>
      </c>
      <c r="D1351" t="s">
        <v>136</v>
      </c>
      <c r="E1351">
        <v>9</v>
      </c>
      <c r="F1351">
        <v>133</v>
      </c>
      <c r="G1351">
        <v>40</v>
      </c>
      <c r="H1351">
        <v>182</v>
      </c>
      <c r="J1351">
        <v>24</v>
      </c>
    </row>
    <row r="1352" spans="1:10" x14ac:dyDescent="0.25">
      <c r="A1352" t="s">
        <v>307</v>
      </c>
      <c r="B1352" t="s">
        <v>482</v>
      </c>
      <c r="C1352" t="s">
        <v>15</v>
      </c>
      <c r="D1352" t="s">
        <v>136</v>
      </c>
      <c r="E1352">
        <v>1</v>
      </c>
      <c r="F1352">
        <v>74</v>
      </c>
      <c r="G1352">
        <v>4</v>
      </c>
      <c r="H1352">
        <v>79</v>
      </c>
      <c r="J1352">
        <v>25</v>
      </c>
    </row>
    <row r="1353" spans="1:10" x14ac:dyDescent="0.25">
      <c r="A1353" t="s">
        <v>307</v>
      </c>
      <c r="B1353" t="s">
        <v>483</v>
      </c>
      <c r="C1353" t="s">
        <v>15</v>
      </c>
      <c r="D1353" t="s">
        <v>136</v>
      </c>
      <c r="F1353">
        <v>33</v>
      </c>
      <c r="G1353">
        <v>13</v>
      </c>
      <c r="H1353">
        <v>46</v>
      </c>
      <c r="J1353">
        <v>26</v>
      </c>
    </row>
    <row r="1354" spans="1:10" x14ac:dyDescent="0.25">
      <c r="A1354" t="s">
        <v>307</v>
      </c>
      <c r="B1354" t="s">
        <v>484</v>
      </c>
      <c r="C1354" t="s">
        <v>15</v>
      </c>
      <c r="D1354" t="s">
        <v>136</v>
      </c>
      <c r="E1354">
        <v>1</v>
      </c>
      <c r="F1354">
        <v>9</v>
      </c>
      <c r="G1354">
        <v>5</v>
      </c>
      <c r="H1354">
        <v>15</v>
      </c>
      <c r="J1354">
        <v>27</v>
      </c>
    </row>
    <row r="1355" spans="1:10" x14ac:dyDescent="0.25">
      <c r="A1355" t="s">
        <v>307</v>
      </c>
      <c r="B1355" t="s">
        <v>485</v>
      </c>
      <c r="C1355" t="s">
        <v>15</v>
      </c>
      <c r="D1355" t="s">
        <v>136</v>
      </c>
      <c r="F1355">
        <v>3</v>
      </c>
      <c r="G1355">
        <v>3</v>
      </c>
      <c r="H1355">
        <v>6</v>
      </c>
      <c r="J1355">
        <v>28</v>
      </c>
    </row>
    <row r="1356" spans="1:10" x14ac:dyDescent="0.25">
      <c r="A1356" t="s">
        <v>307</v>
      </c>
      <c r="B1356" t="s">
        <v>486</v>
      </c>
      <c r="C1356" t="s">
        <v>15</v>
      </c>
      <c r="D1356" t="s">
        <v>136</v>
      </c>
      <c r="F1356">
        <v>34</v>
      </c>
      <c r="G1356">
        <v>2</v>
      </c>
      <c r="H1356">
        <v>36</v>
      </c>
      <c r="J1356">
        <v>29</v>
      </c>
    </row>
    <row r="1357" spans="1:10" x14ac:dyDescent="0.25">
      <c r="A1357" t="s">
        <v>307</v>
      </c>
      <c r="B1357" t="s">
        <v>487</v>
      </c>
      <c r="C1357" t="s">
        <v>15</v>
      </c>
      <c r="D1357" t="s">
        <v>136</v>
      </c>
      <c r="F1357">
        <v>3</v>
      </c>
      <c r="H1357">
        <v>3</v>
      </c>
      <c r="J1357">
        <v>30</v>
      </c>
    </row>
    <row r="1358" spans="1:10" x14ac:dyDescent="0.25">
      <c r="A1358" t="s">
        <v>307</v>
      </c>
      <c r="B1358" t="s">
        <v>488</v>
      </c>
      <c r="C1358" t="s">
        <v>15</v>
      </c>
      <c r="D1358" t="s">
        <v>136</v>
      </c>
      <c r="J1358">
        <v>31</v>
      </c>
    </row>
    <row r="1359" spans="1:10" x14ac:dyDescent="0.25">
      <c r="A1359" t="s">
        <v>307</v>
      </c>
      <c r="B1359" t="s">
        <v>489</v>
      </c>
      <c r="C1359" t="s">
        <v>15</v>
      </c>
      <c r="D1359" t="s">
        <v>136</v>
      </c>
      <c r="E1359">
        <v>3</v>
      </c>
      <c r="F1359">
        <v>109</v>
      </c>
      <c r="G1359">
        <v>33</v>
      </c>
      <c r="H1359">
        <v>145</v>
      </c>
      <c r="J1359">
        <v>32</v>
      </c>
    </row>
    <row r="1360" spans="1:10" x14ac:dyDescent="0.25">
      <c r="A1360" t="s">
        <v>307</v>
      </c>
      <c r="B1360" t="s">
        <v>490</v>
      </c>
      <c r="C1360" t="s">
        <v>15</v>
      </c>
      <c r="D1360" t="s">
        <v>136</v>
      </c>
      <c r="E1360">
        <v>3</v>
      </c>
      <c r="F1360">
        <v>36</v>
      </c>
      <c r="G1360">
        <v>18</v>
      </c>
      <c r="H1360">
        <v>57</v>
      </c>
      <c r="J1360">
        <v>33</v>
      </c>
    </row>
    <row r="1361" spans="1:10" x14ac:dyDescent="0.25">
      <c r="A1361" t="s">
        <v>307</v>
      </c>
      <c r="B1361" t="s">
        <v>491</v>
      </c>
      <c r="C1361" t="s">
        <v>15</v>
      </c>
      <c r="D1361" t="s">
        <v>136</v>
      </c>
      <c r="E1361">
        <v>0.85699999999999998</v>
      </c>
      <c r="F1361">
        <v>0.74399999999999999</v>
      </c>
      <c r="G1361">
        <v>0.85099999999999998</v>
      </c>
      <c r="H1361">
        <v>0.76600000000000001</v>
      </c>
      <c r="J1361">
        <v>34</v>
      </c>
    </row>
    <row r="1362" spans="1:10" x14ac:dyDescent="0.25">
      <c r="A1362" t="s">
        <v>307</v>
      </c>
      <c r="B1362" t="s">
        <v>492</v>
      </c>
      <c r="C1362" t="s">
        <v>15</v>
      </c>
      <c r="D1362" t="s">
        <v>136</v>
      </c>
      <c r="E1362">
        <v>0.6</v>
      </c>
      <c r="F1362">
        <v>0.70199999999999996</v>
      </c>
      <c r="G1362">
        <v>0.86399999999999999</v>
      </c>
      <c r="H1362">
        <v>0.72599999999999998</v>
      </c>
      <c r="J1362">
        <v>35</v>
      </c>
    </row>
    <row r="1363" spans="1:10" x14ac:dyDescent="0.25">
      <c r="A1363" t="s">
        <v>307</v>
      </c>
      <c r="B1363" t="s">
        <v>178</v>
      </c>
      <c r="C1363" t="s">
        <v>15</v>
      </c>
      <c r="D1363" t="s">
        <v>136</v>
      </c>
      <c r="E1363">
        <v>7709</v>
      </c>
      <c r="F1363">
        <v>5771</v>
      </c>
      <c r="G1363">
        <v>11965</v>
      </c>
      <c r="H1363">
        <v>6951</v>
      </c>
      <c r="J1363">
        <v>36</v>
      </c>
    </row>
    <row r="1364" spans="1:10" x14ac:dyDescent="0.25">
      <c r="A1364" t="s">
        <v>307</v>
      </c>
      <c r="B1364" t="s">
        <v>493</v>
      </c>
      <c r="C1364" t="s">
        <v>15</v>
      </c>
      <c r="D1364" t="s">
        <v>136</v>
      </c>
      <c r="G1364">
        <v>2</v>
      </c>
      <c r="J1364">
        <v>39</v>
      </c>
    </row>
    <row r="1365" spans="1:10" x14ac:dyDescent="0.25">
      <c r="A1365" t="s">
        <v>307</v>
      </c>
      <c r="B1365" t="s">
        <v>494</v>
      </c>
      <c r="C1365" t="s">
        <v>15</v>
      </c>
      <c r="D1365" t="s">
        <v>136</v>
      </c>
      <c r="G1365">
        <v>2</v>
      </c>
      <c r="H1365">
        <v>1</v>
      </c>
      <c r="J1365">
        <v>40</v>
      </c>
    </row>
    <row r="1366" spans="1:10" x14ac:dyDescent="0.25">
      <c r="A1366" t="s">
        <v>307</v>
      </c>
      <c r="B1366" t="s">
        <v>495</v>
      </c>
      <c r="C1366" t="s">
        <v>15</v>
      </c>
      <c r="D1366" t="s">
        <v>136</v>
      </c>
      <c r="G1366">
        <v>2</v>
      </c>
      <c r="H1366">
        <v>1</v>
      </c>
      <c r="J1366">
        <v>41</v>
      </c>
    </row>
    <row r="1367" spans="1:10" x14ac:dyDescent="0.25">
      <c r="A1367" t="s">
        <v>309</v>
      </c>
      <c r="B1367" t="s">
        <v>458</v>
      </c>
      <c r="C1367" t="s">
        <v>15</v>
      </c>
      <c r="D1367" t="s">
        <v>137</v>
      </c>
      <c r="E1367">
        <v>8</v>
      </c>
      <c r="F1367">
        <v>116</v>
      </c>
      <c r="G1367">
        <v>11</v>
      </c>
      <c r="H1367">
        <v>135</v>
      </c>
      <c r="J1367">
        <v>1</v>
      </c>
    </row>
    <row r="1368" spans="1:10" x14ac:dyDescent="0.25">
      <c r="A1368" t="s">
        <v>309</v>
      </c>
      <c r="B1368" t="s">
        <v>459</v>
      </c>
      <c r="C1368" t="s">
        <v>15</v>
      </c>
      <c r="D1368" t="s">
        <v>137</v>
      </c>
      <c r="E1368">
        <v>12</v>
      </c>
      <c r="F1368">
        <v>91</v>
      </c>
      <c r="G1368">
        <v>20</v>
      </c>
      <c r="H1368">
        <v>123</v>
      </c>
      <c r="J1368">
        <v>2</v>
      </c>
    </row>
    <row r="1369" spans="1:10" x14ac:dyDescent="0.25">
      <c r="A1369" t="s">
        <v>309</v>
      </c>
      <c r="B1369" t="s">
        <v>460</v>
      </c>
      <c r="C1369" t="s">
        <v>15</v>
      </c>
      <c r="D1369" t="s">
        <v>137</v>
      </c>
      <c r="E1369">
        <v>3</v>
      </c>
      <c r="F1369">
        <v>31</v>
      </c>
      <c r="H1369">
        <v>1</v>
      </c>
      <c r="J1369">
        <v>3</v>
      </c>
    </row>
    <row r="1370" spans="1:10" x14ac:dyDescent="0.25">
      <c r="A1370" t="s">
        <v>309</v>
      </c>
      <c r="B1370" t="s">
        <v>461</v>
      </c>
      <c r="C1370" t="s">
        <v>15</v>
      </c>
      <c r="D1370" t="s">
        <v>137</v>
      </c>
      <c r="E1370">
        <v>6</v>
      </c>
      <c r="F1370">
        <v>53</v>
      </c>
      <c r="G1370">
        <v>12</v>
      </c>
      <c r="H1370">
        <v>71</v>
      </c>
      <c r="J1370">
        <v>4</v>
      </c>
    </row>
    <row r="1371" spans="1:10" x14ac:dyDescent="0.25">
      <c r="A1371" t="s">
        <v>309</v>
      </c>
      <c r="B1371" t="s">
        <v>462</v>
      </c>
      <c r="C1371" t="s">
        <v>15</v>
      </c>
      <c r="D1371" t="s">
        <v>137</v>
      </c>
      <c r="E1371">
        <v>2</v>
      </c>
      <c r="F1371">
        <v>35</v>
      </c>
      <c r="G1371">
        <v>8</v>
      </c>
      <c r="H1371">
        <v>45</v>
      </c>
      <c r="J1371">
        <v>5</v>
      </c>
    </row>
    <row r="1372" spans="1:10" x14ac:dyDescent="0.25">
      <c r="A1372" t="s">
        <v>309</v>
      </c>
      <c r="B1372" t="s">
        <v>463</v>
      </c>
      <c r="C1372" t="s">
        <v>15</v>
      </c>
      <c r="D1372" t="s">
        <v>137</v>
      </c>
      <c r="F1372">
        <v>4</v>
      </c>
      <c r="G1372">
        <v>1</v>
      </c>
      <c r="H1372">
        <v>5</v>
      </c>
      <c r="J1372">
        <v>6</v>
      </c>
    </row>
    <row r="1373" spans="1:10" x14ac:dyDescent="0.25">
      <c r="A1373" t="s">
        <v>309</v>
      </c>
      <c r="B1373" t="s">
        <v>464</v>
      </c>
      <c r="C1373" t="s">
        <v>15</v>
      </c>
      <c r="D1373" t="s">
        <v>137</v>
      </c>
      <c r="J1373">
        <v>7</v>
      </c>
    </row>
    <row r="1374" spans="1:10" x14ac:dyDescent="0.25">
      <c r="A1374" t="s">
        <v>309</v>
      </c>
      <c r="B1374" t="s">
        <v>465</v>
      </c>
      <c r="C1374" t="s">
        <v>15</v>
      </c>
      <c r="D1374" t="s">
        <v>137</v>
      </c>
      <c r="F1374">
        <v>1</v>
      </c>
      <c r="H1374">
        <v>1</v>
      </c>
      <c r="J1374">
        <v>8</v>
      </c>
    </row>
    <row r="1375" spans="1:10" x14ac:dyDescent="0.25">
      <c r="A1375" t="s">
        <v>309</v>
      </c>
      <c r="B1375" t="s">
        <v>466</v>
      </c>
      <c r="C1375" t="s">
        <v>15</v>
      </c>
      <c r="D1375" t="s">
        <v>137</v>
      </c>
      <c r="F1375">
        <v>5</v>
      </c>
      <c r="G1375">
        <v>1</v>
      </c>
      <c r="H1375">
        <v>6</v>
      </c>
      <c r="J1375">
        <v>9</v>
      </c>
    </row>
    <row r="1376" spans="1:10" x14ac:dyDescent="0.25">
      <c r="A1376" t="s">
        <v>309</v>
      </c>
      <c r="B1376" t="s">
        <v>467</v>
      </c>
      <c r="C1376" t="s">
        <v>15</v>
      </c>
      <c r="D1376" t="s">
        <v>137</v>
      </c>
      <c r="J1376">
        <v>10</v>
      </c>
    </row>
    <row r="1377" spans="1:10" x14ac:dyDescent="0.25">
      <c r="A1377" t="s">
        <v>309</v>
      </c>
      <c r="B1377" t="s">
        <v>468</v>
      </c>
      <c r="C1377" t="s">
        <v>15</v>
      </c>
      <c r="D1377" t="s">
        <v>137</v>
      </c>
      <c r="E1377">
        <v>7</v>
      </c>
      <c r="F1377">
        <v>78</v>
      </c>
      <c r="G1377">
        <v>20</v>
      </c>
      <c r="H1377">
        <v>105</v>
      </c>
      <c r="J1377">
        <v>11</v>
      </c>
    </row>
    <row r="1378" spans="1:10" x14ac:dyDescent="0.25">
      <c r="A1378" t="s">
        <v>309</v>
      </c>
      <c r="B1378" t="s">
        <v>469</v>
      </c>
      <c r="C1378" t="s">
        <v>15</v>
      </c>
      <c r="D1378" t="s">
        <v>137</v>
      </c>
      <c r="G1378">
        <v>1</v>
      </c>
      <c r="H1378">
        <v>1</v>
      </c>
      <c r="J1378">
        <v>12</v>
      </c>
    </row>
    <row r="1379" spans="1:10" x14ac:dyDescent="0.25">
      <c r="A1379" t="s">
        <v>309</v>
      </c>
      <c r="B1379" t="s">
        <v>470</v>
      </c>
      <c r="C1379" t="s">
        <v>15</v>
      </c>
      <c r="D1379" t="s">
        <v>137</v>
      </c>
      <c r="E1379">
        <v>1</v>
      </c>
      <c r="F1379">
        <v>11</v>
      </c>
      <c r="H1379">
        <v>12</v>
      </c>
      <c r="J1379">
        <v>13</v>
      </c>
    </row>
    <row r="1380" spans="1:10" x14ac:dyDescent="0.25">
      <c r="A1380" t="s">
        <v>309</v>
      </c>
      <c r="B1380" t="s">
        <v>471</v>
      </c>
      <c r="C1380" t="s">
        <v>15</v>
      </c>
      <c r="D1380" t="s">
        <v>137</v>
      </c>
      <c r="F1380">
        <v>14</v>
      </c>
      <c r="G1380">
        <v>7</v>
      </c>
      <c r="H1380">
        <v>21</v>
      </c>
      <c r="J1380">
        <v>14</v>
      </c>
    </row>
    <row r="1381" spans="1:10" x14ac:dyDescent="0.25">
      <c r="A1381" t="s">
        <v>309</v>
      </c>
      <c r="B1381" t="s">
        <v>472</v>
      </c>
      <c r="C1381" t="s">
        <v>15</v>
      </c>
      <c r="D1381" t="s">
        <v>137</v>
      </c>
      <c r="J1381">
        <v>15</v>
      </c>
    </row>
    <row r="1382" spans="1:10" x14ac:dyDescent="0.25">
      <c r="A1382" t="s">
        <v>309</v>
      </c>
      <c r="B1382" t="s">
        <v>473</v>
      </c>
      <c r="C1382" t="s">
        <v>15</v>
      </c>
      <c r="D1382" t="s">
        <v>137</v>
      </c>
      <c r="E1382">
        <v>5</v>
      </c>
      <c r="F1382">
        <v>79</v>
      </c>
      <c r="G1382">
        <v>14</v>
      </c>
      <c r="H1382">
        <v>98</v>
      </c>
      <c r="J1382">
        <v>16</v>
      </c>
    </row>
    <row r="1383" spans="1:10" x14ac:dyDescent="0.25">
      <c r="A1383" t="s">
        <v>309</v>
      </c>
      <c r="B1383" t="s">
        <v>474</v>
      </c>
      <c r="C1383" t="s">
        <v>15</v>
      </c>
      <c r="D1383" t="s">
        <v>137</v>
      </c>
      <c r="E1383">
        <v>11</v>
      </c>
      <c r="F1383">
        <v>52</v>
      </c>
      <c r="G1383">
        <v>11</v>
      </c>
      <c r="H1383">
        <v>74</v>
      </c>
      <c r="J1383">
        <v>17</v>
      </c>
    </row>
    <row r="1384" spans="1:10" x14ac:dyDescent="0.25">
      <c r="A1384" t="s">
        <v>309</v>
      </c>
      <c r="B1384" t="s">
        <v>475</v>
      </c>
      <c r="C1384" t="s">
        <v>15</v>
      </c>
      <c r="D1384" t="s">
        <v>137</v>
      </c>
      <c r="F1384">
        <v>2</v>
      </c>
      <c r="H1384">
        <v>2</v>
      </c>
      <c r="J1384">
        <v>18</v>
      </c>
    </row>
    <row r="1385" spans="1:10" x14ac:dyDescent="0.25">
      <c r="A1385" t="s">
        <v>309</v>
      </c>
      <c r="B1385" t="s">
        <v>476</v>
      </c>
      <c r="C1385" t="s">
        <v>15</v>
      </c>
      <c r="D1385" t="s">
        <v>137</v>
      </c>
      <c r="F1385">
        <v>8</v>
      </c>
      <c r="G1385">
        <v>2</v>
      </c>
      <c r="H1385">
        <v>10</v>
      </c>
      <c r="J1385">
        <v>19</v>
      </c>
    </row>
    <row r="1386" spans="1:10" x14ac:dyDescent="0.25">
      <c r="A1386" t="s">
        <v>309</v>
      </c>
      <c r="B1386" t="s">
        <v>477</v>
      </c>
      <c r="C1386" t="s">
        <v>15</v>
      </c>
      <c r="D1386" t="s">
        <v>137</v>
      </c>
      <c r="F1386">
        <v>12</v>
      </c>
      <c r="H1386">
        <v>12</v>
      </c>
      <c r="J1386">
        <v>20</v>
      </c>
    </row>
    <row r="1387" spans="1:10" x14ac:dyDescent="0.25">
      <c r="A1387" t="s">
        <v>309</v>
      </c>
      <c r="B1387" t="s">
        <v>478</v>
      </c>
      <c r="C1387" t="s">
        <v>15</v>
      </c>
      <c r="D1387" t="s">
        <v>137</v>
      </c>
      <c r="E1387">
        <v>1</v>
      </c>
      <c r="F1387">
        <v>8</v>
      </c>
      <c r="H1387">
        <v>9</v>
      </c>
      <c r="J1387">
        <v>21</v>
      </c>
    </row>
    <row r="1388" spans="1:10" x14ac:dyDescent="0.25">
      <c r="A1388" t="s">
        <v>309</v>
      </c>
      <c r="B1388" t="s">
        <v>479</v>
      </c>
      <c r="C1388" t="s">
        <v>15</v>
      </c>
      <c r="D1388" t="s">
        <v>137</v>
      </c>
      <c r="F1388">
        <v>2</v>
      </c>
      <c r="H1388">
        <v>2</v>
      </c>
      <c r="J1388">
        <v>22</v>
      </c>
    </row>
    <row r="1389" spans="1:10" x14ac:dyDescent="0.25">
      <c r="A1389" t="s">
        <v>309</v>
      </c>
      <c r="B1389" t="s">
        <v>480</v>
      </c>
      <c r="C1389" t="s">
        <v>15</v>
      </c>
      <c r="D1389" t="s">
        <v>137</v>
      </c>
      <c r="F1389">
        <v>1</v>
      </c>
      <c r="H1389">
        <v>1</v>
      </c>
      <c r="J1389">
        <v>23</v>
      </c>
    </row>
    <row r="1390" spans="1:10" x14ac:dyDescent="0.25">
      <c r="A1390" t="s">
        <v>309</v>
      </c>
      <c r="B1390" t="s">
        <v>481</v>
      </c>
      <c r="C1390" t="s">
        <v>15</v>
      </c>
      <c r="D1390" t="s">
        <v>137</v>
      </c>
      <c r="F1390">
        <v>20</v>
      </c>
      <c r="G1390">
        <v>11</v>
      </c>
      <c r="H1390">
        <v>31</v>
      </c>
      <c r="J1390">
        <v>24</v>
      </c>
    </row>
    <row r="1391" spans="1:10" x14ac:dyDescent="0.25">
      <c r="A1391" t="s">
        <v>309</v>
      </c>
      <c r="B1391" t="s">
        <v>482</v>
      </c>
      <c r="C1391" t="s">
        <v>15</v>
      </c>
      <c r="D1391" t="s">
        <v>137</v>
      </c>
      <c r="E1391">
        <v>1</v>
      </c>
      <c r="F1391">
        <v>22</v>
      </c>
      <c r="H1391">
        <v>23</v>
      </c>
      <c r="J1391">
        <v>25</v>
      </c>
    </row>
    <row r="1392" spans="1:10" x14ac:dyDescent="0.25">
      <c r="A1392" t="s">
        <v>309</v>
      </c>
      <c r="B1392" t="s">
        <v>483</v>
      </c>
      <c r="C1392" t="s">
        <v>15</v>
      </c>
      <c r="D1392" t="s">
        <v>137</v>
      </c>
      <c r="E1392">
        <v>1</v>
      </c>
      <c r="F1392">
        <v>12</v>
      </c>
      <c r="G1392">
        <v>3</v>
      </c>
      <c r="H1392">
        <v>16</v>
      </c>
      <c r="J1392">
        <v>26</v>
      </c>
    </row>
    <row r="1393" spans="1:10" x14ac:dyDescent="0.25">
      <c r="A1393" t="s">
        <v>309</v>
      </c>
      <c r="B1393" t="s">
        <v>484</v>
      </c>
      <c r="C1393" t="s">
        <v>15</v>
      </c>
      <c r="D1393" t="s">
        <v>137</v>
      </c>
      <c r="G1393">
        <v>2</v>
      </c>
      <c r="H1393">
        <v>2</v>
      </c>
      <c r="J1393">
        <v>27</v>
      </c>
    </row>
    <row r="1394" spans="1:10" x14ac:dyDescent="0.25">
      <c r="A1394" t="s">
        <v>309</v>
      </c>
      <c r="B1394" t="s">
        <v>485</v>
      </c>
      <c r="C1394" t="s">
        <v>15</v>
      </c>
      <c r="D1394" t="s">
        <v>137</v>
      </c>
      <c r="G1394">
        <v>3</v>
      </c>
      <c r="H1394">
        <v>3</v>
      </c>
      <c r="J1394">
        <v>28</v>
      </c>
    </row>
    <row r="1395" spans="1:10" x14ac:dyDescent="0.25">
      <c r="A1395" t="s">
        <v>309</v>
      </c>
      <c r="B1395" t="s">
        <v>486</v>
      </c>
      <c r="C1395" t="s">
        <v>15</v>
      </c>
      <c r="D1395" t="s">
        <v>137</v>
      </c>
      <c r="F1395">
        <v>3</v>
      </c>
      <c r="G1395">
        <v>1</v>
      </c>
      <c r="H1395">
        <v>4</v>
      </c>
      <c r="J1395">
        <v>29</v>
      </c>
    </row>
    <row r="1396" spans="1:10" x14ac:dyDescent="0.25">
      <c r="A1396" t="s">
        <v>309</v>
      </c>
      <c r="B1396" t="s">
        <v>487</v>
      </c>
      <c r="C1396" t="s">
        <v>15</v>
      </c>
      <c r="D1396" t="s">
        <v>137</v>
      </c>
      <c r="J1396">
        <v>30</v>
      </c>
    </row>
    <row r="1397" spans="1:10" x14ac:dyDescent="0.25">
      <c r="A1397" t="s">
        <v>309</v>
      </c>
      <c r="B1397" t="s">
        <v>488</v>
      </c>
      <c r="C1397" t="s">
        <v>15</v>
      </c>
      <c r="D1397" t="s">
        <v>137</v>
      </c>
      <c r="J1397">
        <v>31</v>
      </c>
    </row>
    <row r="1398" spans="1:10" x14ac:dyDescent="0.25">
      <c r="A1398" t="s">
        <v>309</v>
      </c>
      <c r="B1398" t="s">
        <v>489</v>
      </c>
      <c r="C1398" t="s">
        <v>15</v>
      </c>
      <c r="D1398" t="s">
        <v>137</v>
      </c>
      <c r="F1398">
        <v>5</v>
      </c>
      <c r="G1398">
        <v>2</v>
      </c>
      <c r="H1398">
        <v>7</v>
      </c>
      <c r="J1398">
        <v>32</v>
      </c>
    </row>
    <row r="1399" spans="1:10" x14ac:dyDescent="0.25">
      <c r="A1399" t="s">
        <v>309</v>
      </c>
      <c r="B1399" t="s">
        <v>490</v>
      </c>
      <c r="C1399" t="s">
        <v>15</v>
      </c>
      <c r="D1399" t="s">
        <v>137</v>
      </c>
      <c r="F1399">
        <v>11</v>
      </c>
      <c r="G1399">
        <v>1</v>
      </c>
      <c r="H1399">
        <v>12</v>
      </c>
      <c r="J1399">
        <v>33</v>
      </c>
    </row>
    <row r="1400" spans="1:10" x14ac:dyDescent="0.25">
      <c r="A1400" t="s">
        <v>309</v>
      </c>
      <c r="B1400" t="s">
        <v>491</v>
      </c>
      <c r="C1400" t="s">
        <v>15</v>
      </c>
      <c r="D1400" t="s">
        <v>137</v>
      </c>
      <c r="E1400">
        <v>0.64100000000000001</v>
      </c>
      <c r="F1400">
        <v>0.55100000000000005</v>
      </c>
      <c r="G1400">
        <v>0.72699999999999998</v>
      </c>
      <c r="H1400">
        <v>0.59399999999999997</v>
      </c>
      <c r="J1400">
        <v>34</v>
      </c>
    </row>
    <row r="1401" spans="1:10" x14ac:dyDescent="0.25">
      <c r="A1401" t="s">
        <v>309</v>
      </c>
      <c r="B1401" t="s">
        <v>492</v>
      </c>
      <c r="C1401" t="s">
        <v>15</v>
      </c>
      <c r="D1401" t="s">
        <v>137</v>
      </c>
      <c r="E1401">
        <v>1</v>
      </c>
      <c r="F1401">
        <v>0.64300000000000002</v>
      </c>
      <c r="G1401">
        <v>0.88900000000000001</v>
      </c>
      <c r="H1401">
        <v>0.67500000000000004</v>
      </c>
      <c r="J1401">
        <v>35</v>
      </c>
    </row>
    <row r="1402" spans="1:10" x14ac:dyDescent="0.25">
      <c r="A1402" t="s">
        <v>309</v>
      </c>
      <c r="B1402" t="s">
        <v>178</v>
      </c>
      <c r="C1402" t="s">
        <v>15</v>
      </c>
      <c r="D1402" t="s">
        <v>137</v>
      </c>
      <c r="E1402">
        <v>6177</v>
      </c>
      <c r="F1402">
        <v>3686</v>
      </c>
      <c r="G1402">
        <v>10118</v>
      </c>
      <c r="H1402">
        <v>4711</v>
      </c>
      <c r="J1402">
        <v>36</v>
      </c>
    </row>
    <row r="1403" spans="1:10" x14ac:dyDescent="0.25">
      <c r="A1403" t="s">
        <v>309</v>
      </c>
      <c r="B1403" t="s">
        <v>493</v>
      </c>
      <c r="C1403" t="s">
        <v>15</v>
      </c>
      <c r="D1403" t="s">
        <v>137</v>
      </c>
      <c r="G1403">
        <v>5</v>
      </c>
      <c r="J1403">
        <v>39</v>
      </c>
    </row>
    <row r="1404" spans="1:10" x14ac:dyDescent="0.25">
      <c r="A1404" t="s">
        <v>309</v>
      </c>
      <c r="B1404" t="s">
        <v>494</v>
      </c>
      <c r="C1404" t="s">
        <v>15</v>
      </c>
      <c r="D1404" t="s">
        <v>137</v>
      </c>
      <c r="G1404">
        <v>5</v>
      </c>
      <c r="H1404">
        <v>1</v>
      </c>
      <c r="J1404">
        <v>40</v>
      </c>
    </row>
    <row r="1405" spans="1:10" x14ac:dyDescent="0.25">
      <c r="A1405" t="s">
        <v>309</v>
      </c>
      <c r="B1405" t="s">
        <v>495</v>
      </c>
      <c r="C1405" t="s">
        <v>15</v>
      </c>
      <c r="D1405" t="s">
        <v>137</v>
      </c>
      <c r="G1405">
        <v>5</v>
      </c>
      <c r="H1405">
        <v>1</v>
      </c>
      <c r="J1405">
        <v>41</v>
      </c>
    </row>
    <row r="1406" spans="1:10" x14ac:dyDescent="0.25">
      <c r="A1406" t="s">
        <v>310</v>
      </c>
      <c r="B1406" t="s">
        <v>458</v>
      </c>
      <c r="C1406" t="s">
        <v>15</v>
      </c>
      <c r="D1406" t="s">
        <v>139</v>
      </c>
      <c r="E1406">
        <v>2</v>
      </c>
      <c r="F1406">
        <v>48</v>
      </c>
      <c r="H1406">
        <v>50</v>
      </c>
      <c r="J1406">
        <v>1</v>
      </c>
    </row>
    <row r="1407" spans="1:10" x14ac:dyDescent="0.25">
      <c r="A1407" t="s">
        <v>310</v>
      </c>
      <c r="B1407" t="s">
        <v>459</v>
      </c>
      <c r="C1407" t="s">
        <v>15</v>
      </c>
      <c r="D1407" t="s">
        <v>139</v>
      </c>
      <c r="E1407">
        <v>4</v>
      </c>
      <c r="F1407">
        <v>34</v>
      </c>
      <c r="G1407">
        <v>1</v>
      </c>
      <c r="H1407">
        <v>39</v>
      </c>
      <c r="J1407">
        <v>2</v>
      </c>
    </row>
    <row r="1408" spans="1:10" x14ac:dyDescent="0.25">
      <c r="A1408" t="s">
        <v>310</v>
      </c>
      <c r="B1408" t="s">
        <v>460</v>
      </c>
      <c r="C1408" t="s">
        <v>15</v>
      </c>
      <c r="D1408" t="s">
        <v>139</v>
      </c>
      <c r="E1408">
        <v>1</v>
      </c>
      <c r="F1408">
        <v>12</v>
      </c>
      <c r="J1408">
        <v>3</v>
      </c>
    </row>
    <row r="1409" spans="1:10" x14ac:dyDescent="0.25">
      <c r="A1409" t="s">
        <v>310</v>
      </c>
      <c r="B1409" t="s">
        <v>461</v>
      </c>
      <c r="C1409" t="s">
        <v>15</v>
      </c>
      <c r="D1409" t="s">
        <v>139</v>
      </c>
      <c r="E1409">
        <v>2</v>
      </c>
      <c r="F1409">
        <v>9</v>
      </c>
      <c r="H1409">
        <v>11</v>
      </c>
      <c r="J1409">
        <v>4</v>
      </c>
    </row>
    <row r="1410" spans="1:10" x14ac:dyDescent="0.25">
      <c r="A1410" t="s">
        <v>310</v>
      </c>
      <c r="B1410" t="s">
        <v>462</v>
      </c>
      <c r="C1410" t="s">
        <v>15</v>
      </c>
      <c r="D1410" t="s">
        <v>139</v>
      </c>
      <c r="E1410">
        <v>2</v>
      </c>
      <c r="F1410">
        <v>25</v>
      </c>
      <c r="G1410">
        <v>1</v>
      </c>
      <c r="H1410">
        <v>28</v>
      </c>
      <c r="J1410">
        <v>5</v>
      </c>
    </row>
    <row r="1411" spans="1:10" x14ac:dyDescent="0.25">
      <c r="A1411" t="s">
        <v>310</v>
      </c>
      <c r="B1411" t="s">
        <v>463</v>
      </c>
      <c r="C1411" t="s">
        <v>15</v>
      </c>
      <c r="D1411" t="s">
        <v>139</v>
      </c>
      <c r="J1411">
        <v>6</v>
      </c>
    </row>
    <row r="1412" spans="1:10" x14ac:dyDescent="0.25">
      <c r="A1412" t="s">
        <v>310</v>
      </c>
      <c r="B1412" t="s">
        <v>464</v>
      </c>
      <c r="C1412" t="s">
        <v>15</v>
      </c>
      <c r="D1412" t="s">
        <v>139</v>
      </c>
      <c r="J1412">
        <v>7</v>
      </c>
    </row>
    <row r="1413" spans="1:10" x14ac:dyDescent="0.25">
      <c r="A1413" t="s">
        <v>310</v>
      </c>
      <c r="B1413" t="s">
        <v>465</v>
      </c>
      <c r="C1413" t="s">
        <v>15</v>
      </c>
      <c r="D1413" t="s">
        <v>139</v>
      </c>
      <c r="F1413">
        <v>1</v>
      </c>
      <c r="H1413">
        <v>1</v>
      </c>
      <c r="J1413">
        <v>8</v>
      </c>
    </row>
    <row r="1414" spans="1:10" x14ac:dyDescent="0.25">
      <c r="A1414" t="s">
        <v>310</v>
      </c>
      <c r="B1414" t="s">
        <v>466</v>
      </c>
      <c r="C1414" t="s">
        <v>15</v>
      </c>
      <c r="D1414" t="s">
        <v>139</v>
      </c>
      <c r="F1414">
        <v>1</v>
      </c>
      <c r="H1414">
        <v>1</v>
      </c>
      <c r="J1414">
        <v>9</v>
      </c>
    </row>
    <row r="1415" spans="1:10" x14ac:dyDescent="0.25">
      <c r="A1415" t="s">
        <v>310</v>
      </c>
      <c r="B1415" t="s">
        <v>467</v>
      </c>
      <c r="C1415" t="s">
        <v>15</v>
      </c>
      <c r="D1415" t="s">
        <v>139</v>
      </c>
      <c r="J1415">
        <v>10</v>
      </c>
    </row>
    <row r="1416" spans="1:10" x14ac:dyDescent="0.25">
      <c r="A1416" t="s">
        <v>310</v>
      </c>
      <c r="B1416" t="s">
        <v>468</v>
      </c>
      <c r="C1416" t="s">
        <v>15</v>
      </c>
      <c r="D1416" t="s">
        <v>139</v>
      </c>
      <c r="E1416">
        <v>4</v>
      </c>
      <c r="F1416">
        <v>32</v>
      </c>
      <c r="G1416">
        <v>1</v>
      </c>
      <c r="H1416">
        <v>37</v>
      </c>
      <c r="J1416">
        <v>11</v>
      </c>
    </row>
    <row r="1417" spans="1:10" x14ac:dyDescent="0.25">
      <c r="A1417" t="s">
        <v>310</v>
      </c>
      <c r="B1417" t="s">
        <v>469</v>
      </c>
      <c r="C1417" t="s">
        <v>15</v>
      </c>
      <c r="D1417" t="s">
        <v>139</v>
      </c>
      <c r="J1417">
        <v>12</v>
      </c>
    </row>
    <row r="1418" spans="1:10" x14ac:dyDescent="0.25">
      <c r="A1418" t="s">
        <v>310</v>
      </c>
      <c r="B1418" t="s">
        <v>470</v>
      </c>
      <c r="C1418" t="s">
        <v>15</v>
      </c>
      <c r="D1418" t="s">
        <v>139</v>
      </c>
      <c r="J1418">
        <v>13</v>
      </c>
    </row>
    <row r="1419" spans="1:10" x14ac:dyDescent="0.25">
      <c r="A1419" t="s">
        <v>310</v>
      </c>
      <c r="B1419" t="s">
        <v>471</v>
      </c>
      <c r="C1419" t="s">
        <v>15</v>
      </c>
      <c r="D1419" t="s">
        <v>139</v>
      </c>
      <c r="F1419">
        <v>7</v>
      </c>
      <c r="G1419">
        <v>1</v>
      </c>
      <c r="H1419">
        <v>8</v>
      </c>
      <c r="J1419">
        <v>14</v>
      </c>
    </row>
    <row r="1420" spans="1:10" x14ac:dyDescent="0.25">
      <c r="A1420" t="s">
        <v>310</v>
      </c>
      <c r="B1420" t="s">
        <v>472</v>
      </c>
      <c r="C1420" t="s">
        <v>15</v>
      </c>
      <c r="D1420" t="s">
        <v>139</v>
      </c>
      <c r="J1420">
        <v>15</v>
      </c>
    </row>
    <row r="1421" spans="1:10" x14ac:dyDescent="0.25">
      <c r="A1421" t="s">
        <v>310</v>
      </c>
      <c r="B1421" t="s">
        <v>473</v>
      </c>
      <c r="C1421" t="s">
        <v>15</v>
      </c>
      <c r="D1421" t="s">
        <v>139</v>
      </c>
      <c r="E1421">
        <v>3</v>
      </c>
      <c r="F1421">
        <v>33</v>
      </c>
      <c r="G1421">
        <v>1</v>
      </c>
      <c r="H1421">
        <v>37</v>
      </c>
      <c r="J1421">
        <v>16</v>
      </c>
    </row>
    <row r="1422" spans="1:10" x14ac:dyDescent="0.25">
      <c r="A1422" t="s">
        <v>310</v>
      </c>
      <c r="B1422" t="s">
        <v>474</v>
      </c>
      <c r="C1422" t="s">
        <v>15</v>
      </c>
      <c r="D1422" t="s">
        <v>139</v>
      </c>
      <c r="E1422">
        <v>3</v>
      </c>
      <c r="F1422">
        <v>16</v>
      </c>
      <c r="H1422">
        <v>19</v>
      </c>
      <c r="J1422">
        <v>17</v>
      </c>
    </row>
    <row r="1423" spans="1:10" x14ac:dyDescent="0.25">
      <c r="A1423" t="s">
        <v>310</v>
      </c>
      <c r="B1423" t="s">
        <v>475</v>
      </c>
      <c r="C1423" t="s">
        <v>15</v>
      </c>
      <c r="D1423" t="s">
        <v>139</v>
      </c>
      <c r="E1423">
        <v>1</v>
      </c>
      <c r="F1423">
        <v>2</v>
      </c>
      <c r="H1423">
        <v>3</v>
      </c>
      <c r="J1423">
        <v>18</v>
      </c>
    </row>
    <row r="1424" spans="1:10" x14ac:dyDescent="0.25">
      <c r="A1424" t="s">
        <v>310</v>
      </c>
      <c r="B1424" t="s">
        <v>476</v>
      </c>
      <c r="C1424" t="s">
        <v>15</v>
      </c>
      <c r="D1424" t="s">
        <v>139</v>
      </c>
      <c r="F1424">
        <v>1</v>
      </c>
      <c r="H1424">
        <v>1</v>
      </c>
      <c r="J1424">
        <v>19</v>
      </c>
    </row>
    <row r="1425" spans="1:10" x14ac:dyDescent="0.25">
      <c r="A1425" t="s">
        <v>310</v>
      </c>
      <c r="B1425" t="s">
        <v>477</v>
      </c>
      <c r="C1425" t="s">
        <v>15</v>
      </c>
      <c r="D1425" t="s">
        <v>139</v>
      </c>
      <c r="F1425">
        <v>5</v>
      </c>
      <c r="H1425">
        <v>5</v>
      </c>
      <c r="J1425">
        <v>20</v>
      </c>
    </row>
    <row r="1426" spans="1:10" x14ac:dyDescent="0.25">
      <c r="A1426" t="s">
        <v>310</v>
      </c>
      <c r="B1426" t="s">
        <v>478</v>
      </c>
      <c r="C1426" t="s">
        <v>15</v>
      </c>
      <c r="D1426" t="s">
        <v>139</v>
      </c>
      <c r="F1426">
        <v>8</v>
      </c>
      <c r="H1426">
        <v>8</v>
      </c>
      <c r="J1426">
        <v>21</v>
      </c>
    </row>
    <row r="1427" spans="1:10" x14ac:dyDescent="0.25">
      <c r="A1427" t="s">
        <v>310</v>
      </c>
      <c r="B1427" t="s">
        <v>479</v>
      </c>
      <c r="C1427" t="s">
        <v>15</v>
      </c>
      <c r="D1427" t="s">
        <v>139</v>
      </c>
      <c r="J1427">
        <v>22</v>
      </c>
    </row>
    <row r="1428" spans="1:10" x14ac:dyDescent="0.25">
      <c r="A1428" t="s">
        <v>310</v>
      </c>
      <c r="B1428" t="s">
        <v>480</v>
      </c>
      <c r="C1428" t="s">
        <v>15</v>
      </c>
      <c r="D1428" t="s">
        <v>139</v>
      </c>
      <c r="F1428">
        <v>1</v>
      </c>
      <c r="H1428">
        <v>1</v>
      </c>
      <c r="J1428">
        <v>23</v>
      </c>
    </row>
    <row r="1429" spans="1:10" x14ac:dyDescent="0.25">
      <c r="A1429" t="s">
        <v>310</v>
      </c>
      <c r="B1429" t="s">
        <v>481</v>
      </c>
      <c r="C1429" t="s">
        <v>15</v>
      </c>
      <c r="D1429" t="s">
        <v>139</v>
      </c>
      <c r="E1429">
        <v>1</v>
      </c>
      <c r="F1429">
        <v>12</v>
      </c>
      <c r="H1429">
        <v>13</v>
      </c>
      <c r="J1429">
        <v>24</v>
      </c>
    </row>
    <row r="1430" spans="1:10" x14ac:dyDescent="0.25">
      <c r="A1430" t="s">
        <v>310</v>
      </c>
      <c r="B1430" t="s">
        <v>482</v>
      </c>
      <c r="C1430" t="s">
        <v>15</v>
      </c>
      <c r="D1430" t="s">
        <v>139</v>
      </c>
      <c r="E1430">
        <v>2</v>
      </c>
      <c r="F1430">
        <v>13</v>
      </c>
      <c r="H1430">
        <v>15</v>
      </c>
      <c r="J1430">
        <v>25</v>
      </c>
    </row>
    <row r="1431" spans="1:10" x14ac:dyDescent="0.25">
      <c r="A1431" t="s">
        <v>310</v>
      </c>
      <c r="B1431" t="s">
        <v>483</v>
      </c>
      <c r="C1431" t="s">
        <v>15</v>
      </c>
      <c r="D1431" t="s">
        <v>139</v>
      </c>
      <c r="F1431">
        <v>2</v>
      </c>
      <c r="H1431">
        <v>2</v>
      </c>
      <c r="J1431">
        <v>26</v>
      </c>
    </row>
    <row r="1432" spans="1:10" x14ac:dyDescent="0.25">
      <c r="A1432" t="s">
        <v>310</v>
      </c>
      <c r="B1432" t="s">
        <v>484</v>
      </c>
      <c r="C1432" t="s">
        <v>15</v>
      </c>
      <c r="D1432" t="s">
        <v>139</v>
      </c>
      <c r="J1432">
        <v>27</v>
      </c>
    </row>
    <row r="1433" spans="1:10" x14ac:dyDescent="0.25">
      <c r="A1433" t="s">
        <v>310</v>
      </c>
      <c r="B1433" t="s">
        <v>485</v>
      </c>
      <c r="C1433" t="s">
        <v>15</v>
      </c>
      <c r="D1433" t="s">
        <v>139</v>
      </c>
      <c r="J1433">
        <v>28</v>
      </c>
    </row>
    <row r="1434" spans="1:10" x14ac:dyDescent="0.25">
      <c r="A1434" t="s">
        <v>310</v>
      </c>
      <c r="B1434" t="s">
        <v>486</v>
      </c>
      <c r="C1434" t="s">
        <v>15</v>
      </c>
      <c r="D1434" t="s">
        <v>139</v>
      </c>
      <c r="E1434">
        <v>1</v>
      </c>
      <c r="F1434">
        <v>1</v>
      </c>
      <c r="H1434">
        <v>2</v>
      </c>
      <c r="J1434">
        <v>29</v>
      </c>
    </row>
    <row r="1435" spans="1:10" x14ac:dyDescent="0.25">
      <c r="A1435" t="s">
        <v>310</v>
      </c>
      <c r="B1435" t="s">
        <v>487</v>
      </c>
      <c r="C1435" t="s">
        <v>15</v>
      </c>
      <c r="D1435" t="s">
        <v>139</v>
      </c>
      <c r="E1435">
        <v>1</v>
      </c>
      <c r="H1435">
        <v>1</v>
      </c>
      <c r="J1435">
        <v>30</v>
      </c>
    </row>
    <row r="1436" spans="1:10" x14ac:dyDescent="0.25">
      <c r="A1436" t="s">
        <v>310</v>
      </c>
      <c r="B1436" t="s">
        <v>488</v>
      </c>
      <c r="C1436" t="s">
        <v>15</v>
      </c>
      <c r="D1436" t="s">
        <v>139</v>
      </c>
      <c r="J1436">
        <v>31</v>
      </c>
    </row>
    <row r="1437" spans="1:10" x14ac:dyDescent="0.25">
      <c r="A1437" t="s">
        <v>310</v>
      </c>
      <c r="B1437" t="s">
        <v>489</v>
      </c>
      <c r="C1437" t="s">
        <v>15</v>
      </c>
      <c r="D1437" t="s">
        <v>139</v>
      </c>
      <c r="E1437">
        <v>1</v>
      </c>
      <c r="F1437">
        <v>4</v>
      </c>
      <c r="H1437">
        <v>5</v>
      </c>
      <c r="J1437">
        <v>32</v>
      </c>
    </row>
    <row r="1438" spans="1:10" x14ac:dyDescent="0.25">
      <c r="A1438" t="s">
        <v>310</v>
      </c>
      <c r="B1438" t="s">
        <v>490</v>
      </c>
      <c r="C1438" t="s">
        <v>15</v>
      </c>
      <c r="D1438" t="s">
        <v>139</v>
      </c>
      <c r="F1438">
        <v>4</v>
      </c>
      <c r="H1438">
        <v>4</v>
      </c>
      <c r="J1438">
        <v>33</v>
      </c>
    </row>
    <row r="1439" spans="1:10" x14ac:dyDescent="0.25">
      <c r="A1439" t="s">
        <v>310</v>
      </c>
      <c r="B1439" t="s">
        <v>491</v>
      </c>
      <c r="C1439" t="s">
        <v>15</v>
      </c>
      <c r="D1439" t="s">
        <v>139</v>
      </c>
      <c r="E1439">
        <v>1</v>
      </c>
      <c r="F1439">
        <v>0.8</v>
      </c>
      <c r="G1439">
        <v>1</v>
      </c>
      <c r="H1439">
        <v>0.82799999999999996</v>
      </c>
      <c r="J1439">
        <v>34</v>
      </c>
    </row>
    <row r="1440" spans="1:10" x14ac:dyDescent="0.25">
      <c r="A1440" t="s">
        <v>310</v>
      </c>
      <c r="B1440" t="s">
        <v>492</v>
      </c>
      <c r="C1440" t="s">
        <v>15</v>
      </c>
      <c r="D1440" t="s">
        <v>139</v>
      </c>
      <c r="F1440">
        <v>0.64500000000000002</v>
      </c>
      <c r="G1440">
        <v>0.83299999999999996</v>
      </c>
      <c r="H1440">
        <v>0.67600000000000005</v>
      </c>
      <c r="J1440">
        <v>35</v>
      </c>
    </row>
    <row r="1441" spans="1:10" x14ac:dyDescent="0.25">
      <c r="A1441" t="s">
        <v>310</v>
      </c>
      <c r="B1441" t="s">
        <v>178</v>
      </c>
      <c r="C1441" t="s">
        <v>15</v>
      </c>
      <c r="D1441" t="s">
        <v>139</v>
      </c>
      <c r="E1441">
        <v>15052</v>
      </c>
      <c r="F1441">
        <v>6201</v>
      </c>
      <c r="G1441">
        <v>19073</v>
      </c>
      <c r="H1441">
        <v>7143</v>
      </c>
      <c r="J1441">
        <v>36</v>
      </c>
    </row>
    <row r="1442" spans="1:10" x14ac:dyDescent="0.25">
      <c r="A1442" t="s">
        <v>310</v>
      </c>
      <c r="B1442" t="s">
        <v>493</v>
      </c>
      <c r="C1442" t="s">
        <v>15</v>
      </c>
      <c r="D1442" t="s">
        <v>139</v>
      </c>
      <c r="J1442">
        <v>39</v>
      </c>
    </row>
    <row r="1443" spans="1:10" x14ac:dyDescent="0.25">
      <c r="A1443" t="s">
        <v>310</v>
      </c>
      <c r="B1443" t="s">
        <v>494</v>
      </c>
      <c r="C1443" t="s">
        <v>15</v>
      </c>
      <c r="D1443" t="s">
        <v>139</v>
      </c>
      <c r="J1443">
        <v>40</v>
      </c>
    </row>
    <row r="1444" spans="1:10" x14ac:dyDescent="0.25">
      <c r="A1444" t="s">
        <v>310</v>
      </c>
      <c r="B1444" t="s">
        <v>495</v>
      </c>
      <c r="C1444" t="s">
        <v>15</v>
      </c>
      <c r="D1444" t="s">
        <v>139</v>
      </c>
      <c r="J1444">
        <v>41</v>
      </c>
    </row>
    <row r="1445" spans="1:10" x14ac:dyDescent="0.25">
      <c r="A1445" t="s">
        <v>311</v>
      </c>
      <c r="B1445" t="s">
        <v>458</v>
      </c>
      <c r="C1445" t="s">
        <v>16</v>
      </c>
      <c r="D1445" t="s">
        <v>140</v>
      </c>
      <c r="F1445">
        <v>601</v>
      </c>
      <c r="G1445">
        <v>21</v>
      </c>
      <c r="H1445">
        <v>622</v>
      </c>
      <c r="J1445">
        <v>1</v>
      </c>
    </row>
    <row r="1446" spans="1:10" x14ac:dyDescent="0.25">
      <c r="A1446" t="s">
        <v>311</v>
      </c>
      <c r="B1446" t="s">
        <v>459</v>
      </c>
      <c r="C1446" t="s">
        <v>16</v>
      </c>
      <c r="D1446" t="s">
        <v>140</v>
      </c>
      <c r="F1446">
        <v>1073</v>
      </c>
      <c r="G1446">
        <v>79</v>
      </c>
      <c r="H1446">
        <v>1152</v>
      </c>
      <c r="J1446">
        <v>2</v>
      </c>
    </row>
    <row r="1447" spans="1:10" x14ac:dyDescent="0.25">
      <c r="A1447" t="s">
        <v>311</v>
      </c>
      <c r="B1447" t="s">
        <v>460</v>
      </c>
      <c r="C1447" t="s">
        <v>16</v>
      </c>
      <c r="D1447" t="s">
        <v>140</v>
      </c>
      <c r="F1447">
        <v>380</v>
      </c>
      <c r="G1447">
        <v>5</v>
      </c>
      <c r="H1447">
        <v>1</v>
      </c>
      <c r="J1447">
        <v>3</v>
      </c>
    </row>
    <row r="1448" spans="1:10" x14ac:dyDescent="0.25">
      <c r="A1448" t="s">
        <v>311</v>
      </c>
      <c r="B1448" t="s">
        <v>461</v>
      </c>
      <c r="C1448" t="s">
        <v>16</v>
      </c>
      <c r="D1448" t="s">
        <v>140</v>
      </c>
      <c r="F1448">
        <v>496</v>
      </c>
      <c r="G1448">
        <v>40</v>
      </c>
      <c r="H1448">
        <v>536</v>
      </c>
      <c r="J1448">
        <v>4</v>
      </c>
    </row>
    <row r="1449" spans="1:10" x14ac:dyDescent="0.25">
      <c r="A1449" t="s">
        <v>311</v>
      </c>
      <c r="B1449" t="s">
        <v>462</v>
      </c>
      <c r="C1449" t="s">
        <v>16</v>
      </c>
      <c r="D1449" t="s">
        <v>140</v>
      </c>
      <c r="F1449">
        <v>569</v>
      </c>
      <c r="G1449">
        <v>39</v>
      </c>
      <c r="H1449">
        <v>608</v>
      </c>
      <c r="J1449">
        <v>5</v>
      </c>
    </row>
    <row r="1450" spans="1:10" x14ac:dyDescent="0.25">
      <c r="A1450" t="s">
        <v>311</v>
      </c>
      <c r="B1450" t="s">
        <v>463</v>
      </c>
      <c r="C1450" t="s">
        <v>16</v>
      </c>
      <c r="D1450" t="s">
        <v>140</v>
      </c>
      <c r="F1450">
        <v>440</v>
      </c>
      <c r="G1450">
        <v>38</v>
      </c>
      <c r="H1450">
        <v>478</v>
      </c>
      <c r="J1450">
        <v>6</v>
      </c>
    </row>
    <row r="1451" spans="1:10" x14ac:dyDescent="0.25">
      <c r="A1451" t="s">
        <v>311</v>
      </c>
      <c r="B1451" t="s">
        <v>464</v>
      </c>
      <c r="C1451" t="s">
        <v>16</v>
      </c>
      <c r="D1451" t="s">
        <v>140</v>
      </c>
      <c r="F1451">
        <v>14</v>
      </c>
      <c r="H1451">
        <v>14</v>
      </c>
      <c r="J1451">
        <v>7</v>
      </c>
    </row>
    <row r="1452" spans="1:10" x14ac:dyDescent="0.25">
      <c r="A1452" t="s">
        <v>311</v>
      </c>
      <c r="B1452" t="s">
        <v>465</v>
      </c>
      <c r="C1452" t="s">
        <v>16</v>
      </c>
      <c r="D1452" t="s">
        <v>140</v>
      </c>
      <c r="F1452">
        <v>23</v>
      </c>
      <c r="G1452">
        <v>3</v>
      </c>
      <c r="H1452">
        <v>26</v>
      </c>
      <c r="J1452">
        <v>8</v>
      </c>
    </row>
    <row r="1453" spans="1:10" x14ac:dyDescent="0.25">
      <c r="A1453" t="s">
        <v>311</v>
      </c>
      <c r="B1453" t="s">
        <v>466</v>
      </c>
      <c r="C1453" t="s">
        <v>16</v>
      </c>
      <c r="D1453" t="s">
        <v>140</v>
      </c>
      <c r="F1453">
        <v>528</v>
      </c>
      <c r="G1453">
        <v>31</v>
      </c>
      <c r="H1453">
        <v>559</v>
      </c>
      <c r="J1453">
        <v>9</v>
      </c>
    </row>
    <row r="1454" spans="1:10" x14ac:dyDescent="0.25">
      <c r="A1454" t="s">
        <v>311</v>
      </c>
      <c r="B1454" t="s">
        <v>467</v>
      </c>
      <c r="C1454" t="s">
        <v>16</v>
      </c>
      <c r="D1454" t="s">
        <v>140</v>
      </c>
      <c r="F1454">
        <v>6</v>
      </c>
      <c r="H1454">
        <v>6</v>
      </c>
      <c r="J1454">
        <v>10</v>
      </c>
    </row>
    <row r="1455" spans="1:10" x14ac:dyDescent="0.25">
      <c r="A1455" t="s">
        <v>311</v>
      </c>
      <c r="B1455" t="s">
        <v>468</v>
      </c>
      <c r="C1455" t="s">
        <v>16</v>
      </c>
      <c r="D1455" t="s">
        <v>140</v>
      </c>
      <c r="F1455">
        <v>147</v>
      </c>
      <c r="G1455">
        <v>20</v>
      </c>
      <c r="H1455">
        <v>167</v>
      </c>
      <c r="J1455">
        <v>11</v>
      </c>
    </row>
    <row r="1456" spans="1:10" x14ac:dyDescent="0.25">
      <c r="A1456" t="s">
        <v>311</v>
      </c>
      <c r="B1456" t="s">
        <v>469</v>
      </c>
      <c r="C1456" t="s">
        <v>16</v>
      </c>
      <c r="D1456" t="s">
        <v>140</v>
      </c>
      <c r="F1456">
        <v>15</v>
      </c>
      <c r="G1456">
        <v>5</v>
      </c>
      <c r="H1456">
        <v>20</v>
      </c>
      <c r="J1456">
        <v>12</v>
      </c>
    </row>
    <row r="1457" spans="1:10" x14ac:dyDescent="0.25">
      <c r="A1457" t="s">
        <v>311</v>
      </c>
      <c r="B1457" t="s">
        <v>470</v>
      </c>
      <c r="C1457" t="s">
        <v>16</v>
      </c>
      <c r="D1457" t="s">
        <v>140</v>
      </c>
      <c r="F1457">
        <v>11</v>
      </c>
      <c r="G1457">
        <v>3</v>
      </c>
      <c r="H1457">
        <v>14</v>
      </c>
      <c r="J1457">
        <v>13</v>
      </c>
    </row>
    <row r="1458" spans="1:10" x14ac:dyDescent="0.25">
      <c r="A1458" t="s">
        <v>311</v>
      </c>
      <c r="B1458" t="s">
        <v>471</v>
      </c>
      <c r="C1458" t="s">
        <v>16</v>
      </c>
      <c r="D1458" t="s">
        <v>140</v>
      </c>
      <c r="F1458">
        <v>96</v>
      </c>
      <c r="H1458">
        <v>96</v>
      </c>
      <c r="J1458">
        <v>14</v>
      </c>
    </row>
    <row r="1459" spans="1:10" x14ac:dyDescent="0.25">
      <c r="A1459" t="s">
        <v>311</v>
      </c>
      <c r="B1459" t="s">
        <v>472</v>
      </c>
      <c r="C1459" t="s">
        <v>16</v>
      </c>
      <c r="D1459" t="s">
        <v>140</v>
      </c>
      <c r="J1459">
        <v>15</v>
      </c>
    </row>
    <row r="1460" spans="1:10" x14ac:dyDescent="0.25">
      <c r="A1460" t="s">
        <v>311</v>
      </c>
      <c r="B1460" t="s">
        <v>473</v>
      </c>
      <c r="C1460" t="s">
        <v>16</v>
      </c>
      <c r="D1460" t="s">
        <v>140</v>
      </c>
      <c r="F1460">
        <v>863</v>
      </c>
      <c r="G1460">
        <v>50</v>
      </c>
      <c r="H1460">
        <v>913</v>
      </c>
      <c r="J1460">
        <v>16</v>
      </c>
    </row>
    <row r="1461" spans="1:10" x14ac:dyDescent="0.25">
      <c r="A1461" t="s">
        <v>311</v>
      </c>
      <c r="B1461" t="s">
        <v>474</v>
      </c>
      <c r="C1461" t="s">
        <v>16</v>
      </c>
      <c r="D1461" t="s">
        <v>140</v>
      </c>
      <c r="F1461">
        <v>584</v>
      </c>
      <c r="G1461">
        <v>48</v>
      </c>
      <c r="H1461">
        <v>632</v>
      </c>
      <c r="J1461">
        <v>17</v>
      </c>
    </row>
    <row r="1462" spans="1:10" x14ac:dyDescent="0.25">
      <c r="A1462" t="s">
        <v>311</v>
      </c>
      <c r="B1462" t="s">
        <v>475</v>
      </c>
      <c r="C1462" t="s">
        <v>16</v>
      </c>
      <c r="D1462" t="s">
        <v>140</v>
      </c>
      <c r="F1462">
        <v>78</v>
      </c>
      <c r="G1462">
        <v>4</v>
      </c>
      <c r="H1462">
        <v>82</v>
      </c>
      <c r="J1462">
        <v>18</v>
      </c>
    </row>
    <row r="1463" spans="1:10" x14ac:dyDescent="0.25">
      <c r="A1463" t="s">
        <v>311</v>
      </c>
      <c r="B1463" t="s">
        <v>476</v>
      </c>
      <c r="C1463" t="s">
        <v>16</v>
      </c>
      <c r="D1463" t="s">
        <v>140</v>
      </c>
      <c r="F1463">
        <v>94</v>
      </c>
      <c r="G1463">
        <v>9</v>
      </c>
      <c r="H1463">
        <v>103</v>
      </c>
      <c r="J1463">
        <v>19</v>
      </c>
    </row>
    <row r="1464" spans="1:10" x14ac:dyDescent="0.25">
      <c r="A1464" t="s">
        <v>311</v>
      </c>
      <c r="B1464" t="s">
        <v>477</v>
      </c>
      <c r="C1464" t="s">
        <v>16</v>
      </c>
      <c r="D1464" t="s">
        <v>140</v>
      </c>
      <c r="F1464">
        <v>51</v>
      </c>
      <c r="G1464">
        <v>6</v>
      </c>
      <c r="H1464">
        <v>57</v>
      </c>
      <c r="J1464">
        <v>20</v>
      </c>
    </row>
    <row r="1465" spans="1:10" x14ac:dyDescent="0.25">
      <c r="A1465" t="s">
        <v>311</v>
      </c>
      <c r="B1465" t="s">
        <v>478</v>
      </c>
      <c r="C1465" t="s">
        <v>16</v>
      </c>
      <c r="D1465" t="s">
        <v>140</v>
      </c>
      <c r="F1465">
        <v>68</v>
      </c>
      <c r="G1465">
        <v>6</v>
      </c>
      <c r="H1465">
        <v>74</v>
      </c>
      <c r="J1465">
        <v>21</v>
      </c>
    </row>
    <row r="1466" spans="1:10" x14ac:dyDescent="0.25">
      <c r="A1466" t="s">
        <v>311</v>
      </c>
      <c r="B1466" t="s">
        <v>479</v>
      </c>
      <c r="C1466" t="s">
        <v>16</v>
      </c>
      <c r="D1466" t="s">
        <v>140</v>
      </c>
      <c r="F1466">
        <v>24</v>
      </c>
      <c r="G1466">
        <v>1</v>
      </c>
      <c r="H1466">
        <v>25</v>
      </c>
      <c r="J1466">
        <v>22</v>
      </c>
    </row>
    <row r="1467" spans="1:10" x14ac:dyDescent="0.25">
      <c r="A1467" t="s">
        <v>311</v>
      </c>
      <c r="B1467" t="s">
        <v>480</v>
      </c>
      <c r="C1467" t="s">
        <v>16</v>
      </c>
      <c r="D1467" t="s">
        <v>140</v>
      </c>
      <c r="F1467">
        <v>59</v>
      </c>
      <c r="G1467">
        <v>3</v>
      </c>
      <c r="H1467">
        <v>62</v>
      </c>
      <c r="J1467">
        <v>23</v>
      </c>
    </row>
    <row r="1468" spans="1:10" x14ac:dyDescent="0.25">
      <c r="A1468" t="s">
        <v>311</v>
      </c>
      <c r="B1468" t="s">
        <v>481</v>
      </c>
      <c r="C1468" t="s">
        <v>16</v>
      </c>
      <c r="D1468" t="s">
        <v>140</v>
      </c>
      <c r="F1468">
        <v>678</v>
      </c>
      <c r="G1468">
        <v>43</v>
      </c>
      <c r="H1468">
        <v>721</v>
      </c>
      <c r="J1468">
        <v>24</v>
      </c>
    </row>
    <row r="1469" spans="1:10" x14ac:dyDescent="0.25">
      <c r="A1469" t="s">
        <v>311</v>
      </c>
      <c r="B1469" t="s">
        <v>482</v>
      </c>
      <c r="C1469" t="s">
        <v>16</v>
      </c>
      <c r="D1469" t="s">
        <v>140</v>
      </c>
      <c r="F1469">
        <v>124</v>
      </c>
      <c r="G1469">
        <v>4</v>
      </c>
      <c r="H1469">
        <v>128</v>
      </c>
      <c r="J1469">
        <v>25</v>
      </c>
    </row>
    <row r="1470" spans="1:10" x14ac:dyDescent="0.25">
      <c r="A1470" t="s">
        <v>311</v>
      </c>
      <c r="B1470" t="s">
        <v>483</v>
      </c>
      <c r="C1470" t="s">
        <v>16</v>
      </c>
      <c r="D1470" t="s">
        <v>140</v>
      </c>
      <c r="F1470">
        <v>106</v>
      </c>
      <c r="G1470">
        <v>5</v>
      </c>
      <c r="H1470">
        <v>111</v>
      </c>
      <c r="J1470">
        <v>26</v>
      </c>
    </row>
    <row r="1471" spans="1:10" x14ac:dyDescent="0.25">
      <c r="A1471" t="s">
        <v>311</v>
      </c>
      <c r="B1471" t="s">
        <v>484</v>
      </c>
      <c r="C1471" t="s">
        <v>16</v>
      </c>
      <c r="D1471" t="s">
        <v>140</v>
      </c>
      <c r="F1471">
        <v>59</v>
      </c>
      <c r="G1471">
        <v>1</v>
      </c>
      <c r="H1471">
        <v>60</v>
      </c>
      <c r="J1471">
        <v>27</v>
      </c>
    </row>
    <row r="1472" spans="1:10" x14ac:dyDescent="0.25">
      <c r="A1472" t="s">
        <v>311</v>
      </c>
      <c r="B1472" t="s">
        <v>485</v>
      </c>
      <c r="C1472" t="s">
        <v>16</v>
      </c>
      <c r="D1472" t="s">
        <v>140</v>
      </c>
      <c r="F1472">
        <v>6</v>
      </c>
      <c r="H1472">
        <v>6</v>
      </c>
      <c r="J1472">
        <v>28</v>
      </c>
    </row>
    <row r="1473" spans="1:10" x14ac:dyDescent="0.25">
      <c r="A1473" t="s">
        <v>311</v>
      </c>
      <c r="B1473" t="s">
        <v>486</v>
      </c>
      <c r="C1473" t="s">
        <v>16</v>
      </c>
      <c r="D1473" t="s">
        <v>140</v>
      </c>
      <c r="F1473">
        <v>355</v>
      </c>
      <c r="G1473">
        <v>9</v>
      </c>
      <c r="H1473">
        <v>364</v>
      </c>
      <c r="J1473">
        <v>29</v>
      </c>
    </row>
    <row r="1474" spans="1:10" x14ac:dyDescent="0.25">
      <c r="A1474" t="s">
        <v>311</v>
      </c>
      <c r="B1474" t="s">
        <v>487</v>
      </c>
      <c r="C1474" t="s">
        <v>16</v>
      </c>
      <c r="D1474" t="s">
        <v>140</v>
      </c>
      <c r="F1474">
        <v>4</v>
      </c>
      <c r="H1474">
        <v>4</v>
      </c>
      <c r="J1474">
        <v>30</v>
      </c>
    </row>
    <row r="1475" spans="1:10" x14ac:dyDescent="0.25">
      <c r="A1475" t="s">
        <v>311</v>
      </c>
      <c r="B1475" t="s">
        <v>488</v>
      </c>
      <c r="C1475" t="s">
        <v>16</v>
      </c>
      <c r="D1475" t="s">
        <v>140</v>
      </c>
      <c r="J1475">
        <v>31</v>
      </c>
    </row>
    <row r="1476" spans="1:10" x14ac:dyDescent="0.25">
      <c r="A1476" t="s">
        <v>311</v>
      </c>
      <c r="B1476" t="s">
        <v>489</v>
      </c>
      <c r="C1476" t="s">
        <v>16</v>
      </c>
      <c r="D1476" t="s">
        <v>140</v>
      </c>
      <c r="F1476">
        <v>376</v>
      </c>
      <c r="G1476">
        <v>16</v>
      </c>
      <c r="H1476">
        <v>392</v>
      </c>
      <c r="J1476">
        <v>32</v>
      </c>
    </row>
    <row r="1477" spans="1:10" x14ac:dyDescent="0.25">
      <c r="A1477" t="s">
        <v>311</v>
      </c>
      <c r="B1477" t="s">
        <v>490</v>
      </c>
      <c r="C1477" t="s">
        <v>16</v>
      </c>
      <c r="D1477" t="s">
        <v>140</v>
      </c>
      <c r="F1477">
        <v>295</v>
      </c>
      <c r="G1477">
        <v>15</v>
      </c>
      <c r="H1477">
        <v>310</v>
      </c>
      <c r="J1477">
        <v>33</v>
      </c>
    </row>
    <row r="1478" spans="1:10" x14ac:dyDescent="0.25">
      <c r="A1478" t="s">
        <v>311</v>
      </c>
      <c r="B1478" t="s">
        <v>491</v>
      </c>
      <c r="C1478" t="s">
        <v>16</v>
      </c>
      <c r="D1478" t="s">
        <v>140</v>
      </c>
      <c r="E1478">
        <v>1</v>
      </c>
      <c r="F1478">
        <v>0.63200000000000001</v>
      </c>
      <c r="G1478">
        <v>0.76500000000000001</v>
      </c>
      <c r="H1478">
        <v>0.64</v>
      </c>
      <c r="J1478">
        <v>34</v>
      </c>
    </row>
    <row r="1479" spans="1:10" x14ac:dyDescent="0.25">
      <c r="A1479" t="s">
        <v>311</v>
      </c>
      <c r="B1479" t="s">
        <v>492</v>
      </c>
      <c r="C1479" t="s">
        <v>16</v>
      </c>
      <c r="D1479" t="s">
        <v>140</v>
      </c>
      <c r="F1479">
        <v>0.625</v>
      </c>
      <c r="G1479">
        <v>0.82399999999999995</v>
      </c>
      <c r="H1479">
        <v>0.63700000000000001</v>
      </c>
      <c r="J1479">
        <v>35</v>
      </c>
    </row>
    <row r="1480" spans="1:10" x14ac:dyDescent="0.25">
      <c r="A1480" t="s">
        <v>311</v>
      </c>
      <c r="B1480" t="s">
        <v>178</v>
      </c>
      <c r="C1480" t="s">
        <v>16</v>
      </c>
      <c r="D1480" t="s">
        <v>140</v>
      </c>
      <c r="E1480">
        <v>705</v>
      </c>
      <c r="F1480">
        <v>7166</v>
      </c>
      <c r="G1480">
        <v>9734</v>
      </c>
      <c r="H1480">
        <v>7363</v>
      </c>
      <c r="J1480">
        <v>36</v>
      </c>
    </row>
    <row r="1481" spans="1:10" x14ac:dyDescent="0.25">
      <c r="A1481" t="s">
        <v>311</v>
      </c>
      <c r="B1481" t="s">
        <v>493</v>
      </c>
      <c r="C1481" t="s">
        <v>16</v>
      </c>
      <c r="D1481" t="s">
        <v>140</v>
      </c>
      <c r="G1481">
        <v>5</v>
      </c>
      <c r="J1481">
        <v>39</v>
      </c>
    </row>
    <row r="1482" spans="1:10" x14ac:dyDescent="0.25">
      <c r="A1482" t="s">
        <v>311</v>
      </c>
      <c r="B1482" t="s">
        <v>494</v>
      </c>
      <c r="C1482" t="s">
        <v>16</v>
      </c>
      <c r="D1482" t="s">
        <v>140</v>
      </c>
      <c r="G1482">
        <v>5</v>
      </c>
      <c r="H1482">
        <v>1</v>
      </c>
      <c r="J1482">
        <v>40</v>
      </c>
    </row>
    <row r="1483" spans="1:10" x14ac:dyDescent="0.25">
      <c r="A1483" t="s">
        <v>311</v>
      </c>
      <c r="B1483" t="s">
        <v>495</v>
      </c>
      <c r="C1483" t="s">
        <v>16</v>
      </c>
      <c r="D1483" t="s">
        <v>140</v>
      </c>
      <c r="G1483">
        <v>5</v>
      </c>
      <c r="H1483">
        <v>1</v>
      </c>
      <c r="J1483">
        <v>41</v>
      </c>
    </row>
    <row r="1484" spans="1:10" x14ac:dyDescent="0.25">
      <c r="A1484" t="s">
        <v>312</v>
      </c>
      <c r="B1484" t="s">
        <v>458</v>
      </c>
      <c r="C1484" t="s">
        <v>16</v>
      </c>
      <c r="D1484" t="s">
        <v>141</v>
      </c>
      <c r="F1484">
        <v>378</v>
      </c>
      <c r="G1484">
        <v>18</v>
      </c>
      <c r="H1484">
        <v>396</v>
      </c>
      <c r="J1484">
        <v>1</v>
      </c>
    </row>
    <row r="1485" spans="1:10" x14ac:dyDescent="0.25">
      <c r="A1485" t="s">
        <v>312</v>
      </c>
      <c r="B1485" t="s">
        <v>459</v>
      </c>
      <c r="C1485" t="s">
        <v>16</v>
      </c>
      <c r="D1485" t="s">
        <v>141</v>
      </c>
      <c r="F1485">
        <v>379</v>
      </c>
      <c r="G1485">
        <v>45</v>
      </c>
      <c r="H1485">
        <v>424</v>
      </c>
      <c r="J1485">
        <v>2</v>
      </c>
    </row>
    <row r="1486" spans="1:10" x14ac:dyDescent="0.25">
      <c r="A1486" t="s">
        <v>312</v>
      </c>
      <c r="B1486" t="s">
        <v>460</v>
      </c>
      <c r="C1486" t="s">
        <v>16</v>
      </c>
      <c r="D1486" t="s">
        <v>141</v>
      </c>
      <c r="F1486">
        <v>183</v>
      </c>
      <c r="G1486">
        <v>1</v>
      </c>
      <c r="H1486">
        <v>1</v>
      </c>
      <c r="J1486">
        <v>3</v>
      </c>
    </row>
    <row r="1487" spans="1:10" x14ac:dyDescent="0.25">
      <c r="A1487" t="s">
        <v>312</v>
      </c>
      <c r="B1487" t="s">
        <v>461</v>
      </c>
      <c r="C1487" t="s">
        <v>16</v>
      </c>
      <c r="D1487" t="s">
        <v>141</v>
      </c>
      <c r="F1487">
        <v>159</v>
      </c>
      <c r="G1487">
        <v>25</v>
      </c>
      <c r="H1487">
        <v>184</v>
      </c>
      <c r="J1487">
        <v>4</v>
      </c>
    </row>
    <row r="1488" spans="1:10" x14ac:dyDescent="0.25">
      <c r="A1488" t="s">
        <v>312</v>
      </c>
      <c r="B1488" t="s">
        <v>462</v>
      </c>
      <c r="C1488" t="s">
        <v>16</v>
      </c>
      <c r="D1488" t="s">
        <v>141</v>
      </c>
      <c r="F1488">
        <v>212</v>
      </c>
      <c r="G1488">
        <v>20</v>
      </c>
      <c r="H1488">
        <v>232</v>
      </c>
      <c r="J1488">
        <v>5</v>
      </c>
    </row>
    <row r="1489" spans="1:10" x14ac:dyDescent="0.25">
      <c r="A1489" t="s">
        <v>312</v>
      </c>
      <c r="B1489" t="s">
        <v>463</v>
      </c>
      <c r="C1489" t="s">
        <v>16</v>
      </c>
      <c r="D1489" t="s">
        <v>141</v>
      </c>
      <c r="F1489">
        <v>22</v>
      </c>
      <c r="G1489">
        <v>5</v>
      </c>
      <c r="H1489">
        <v>27</v>
      </c>
      <c r="J1489">
        <v>6</v>
      </c>
    </row>
    <row r="1490" spans="1:10" x14ac:dyDescent="0.25">
      <c r="A1490" t="s">
        <v>312</v>
      </c>
      <c r="B1490" t="s">
        <v>464</v>
      </c>
      <c r="C1490" t="s">
        <v>16</v>
      </c>
      <c r="D1490" t="s">
        <v>141</v>
      </c>
      <c r="F1490">
        <v>8</v>
      </c>
      <c r="G1490">
        <v>1</v>
      </c>
      <c r="H1490">
        <v>9</v>
      </c>
      <c r="J1490">
        <v>7</v>
      </c>
    </row>
    <row r="1491" spans="1:10" x14ac:dyDescent="0.25">
      <c r="A1491" t="s">
        <v>312</v>
      </c>
      <c r="B1491" t="s">
        <v>465</v>
      </c>
      <c r="C1491" t="s">
        <v>16</v>
      </c>
      <c r="D1491" t="s">
        <v>141</v>
      </c>
      <c r="F1491">
        <v>4</v>
      </c>
      <c r="H1491">
        <v>4</v>
      </c>
      <c r="J1491">
        <v>8</v>
      </c>
    </row>
    <row r="1492" spans="1:10" x14ac:dyDescent="0.25">
      <c r="A1492" t="s">
        <v>312</v>
      </c>
      <c r="B1492" t="s">
        <v>466</v>
      </c>
      <c r="C1492" t="s">
        <v>16</v>
      </c>
      <c r="D1492" t="s">
        <v>141</v>
      </c>
      <c r="F1492">
        <v>244</v>
      </c>
      <c r="G1492">
        <v>31</v>
      </c>
      <c r="H1492">
        <v>275</v>
      </c>
      <c r="J1492">
        <v>9</v>
      </c>
    </row>
    <row r="1493" spans="1:10" x14ac:dyDescent="0.25">
      <c r="A1493" t="s">
        <v>312</v>
      </c>
      <c r="B1493" t="s">
        <v>467</v>
      </c>
      <c r="C1493" t="s">
        <v>16</v>
      </c>
      <c r="D1493" t="s">
        <v>141</v>
      </c>
      <c r="F1493">
        <v>1</v>
      </c>
      <c r="H1493">
        <v>1</v>
      </c>
      <c r="J1493">
        <v>10</v>
      </c>
    </row>
    <row r="1494" spans="1:10" x14ac:dyDescent="0.25">
      <c r="A1494" t="s">
        <v>312</v>
      </c>
      <c r="B1494" t="s">
        <v>468</v>
      </c>
      <c r="C1494" t="s">
        <v>16</v>
      </c>
      <c r="D1494" t="s">
        <v>141</v>
      </c>
      <c r="F1494">
        <v>95</v>
      </c>
      <c r="G1494">
        <v>5</v>
      </c>
      <c r="H1494">
        <v>100</v>
      </c>
      <c r="J1494">
        <v>11</v>
      </c>
    </row>
    <row r="1495" spans="1:10" x14ac:dyDescent="0.25">
      <c r="A1495" t="s">
        <v>312</v>
      </c>
      <c r="B1495" t="s">
        <v>469</v>
      </c>
      <c r="C1495" t="s">
        <v>16</v>
      </c>
      <c r="D1495" t="s">
        <v>141</v>
      </c>
      <c r="F1495">
        <v>10</v>
      </c>
      <c r="H1495">
        <v>10</v>
      </c>
      <c r="J1495">
        <v>12</v>
      </c>
    </row>
    <row r="1496" spans="1:10" x14ac:dyDescent="0.25">
      <c r="A1496" t="s">
        <v>312</v>
      </c>
      <c r="B1496" t="s">
        <v>470</v>
      </c>
      <c r="C1496" t="s">
        <v>16</v>
      </c>
      <c r="D1496" t="s">
        <v>141</v>
      </c>
      <c r="F1496">
        <v>15</v>
      </c>
      <c r="H1496">
        <v>15</v>
      </c>
      <c r="J1496">
        <v>13</v>
      </c>
    </row>
    <row r="1497" spans="1:10" x14ac:dyDescent="0.25">
      <c r="A1497" t="s">
        <v>312</v>
      </c>
      <c r="B1497" t="s">
        <v>471</v>
      </c>
      <c r="C1497" t="s">
        <v>16</v>
      </c>
      <c r="D1497" t="s">
        <v>141</v>
      </c>
      <c r="F1497">
        <v>27</v>
      </c>
      <c r="G1497">
        <v>1</v>
      </c>
      <c r="H1497">
        <v>28</v>
      </c>
      <c r="J1497">
        <v>14</v>
      </c>
    </row>
    <row r="1498" spans="1:10" x14ac:dyDescent="0.25">
      <c r="A1498" t="s">
        <v>312</v>
      </c>
      <c r="B1498" t="s">
        <v>472</v>
      </c>
      <c r="C1498" t="s">
        <v>16</v>
      </c>
      <c r="D1498" t="s">
        <v>141</v>
      </c>
      <c r="J1498">
        <v>15</v>
      </c>
    </row>
    <row r="1499" spans="1:10" x14ac:dyDescent="0.25">
      <c r="A1499" t="s">
        <v>312</v>
      </c>
      <c r="B1499" t="s">
        <v>473</v>
      </c>
      <c r="C1499" t="s">
        <v>16</v>
      </c>
      <c r="D1499" t="s">
        <v>141</v>
      </c>
      <c r="F1499">
        <v>328</v>
      </c>
      <c r="G1499">
        <v>37</v>
      </c>
      <c r="H1499">
        <v>365</v>
      </c>
      <c r="J1499">
        <v>16</v>
      </c>
    </row>
    <row r="1500" spans="1:10" x14ac:dyDescent="0.25">
      <c r="A1500" t="s">
        <v>312</v>
      </c>
      <c r="B1500" t="s">
        <v>474</v>
      </c>
      <c r="C1500" t="s">
        <v>16</v>
      </c>
      <c r="D1500" t="s">
        <v>141</v>
      </c>
      <c r="F1500">
        <v>146</v>
      </c>
      <c r="G1500">
        <v>18</v>
      </c>
      <c r="H1500">
        <v>164</v>
      </c>
      <c r="J1500">
        <v>17</v>
      </c>
    </row>
    <row r="1501" spans="1:10" x14ac:dyDescent="0.25">
      <c r="A1501" t="s">
        <v>312</v>
      </c>
      <c r="B1501" t="s">
        <v>475</v>
      </c>
      <c r="C1501" t="s">
        <v>16</v>
      </c>
      <c r="D1501" t="s">
        <v>141</v>
      </c>
      <c r="F1501">
        <v>37</v>
      </c>
      <c r="G1501">
        <v>6</v>
      </c>
      <c r="H1501">
        <v>43</v>
      </c>
      <c r="J1501">
        <v>18</v>
      </c>
    </row>
    <row r="1502" spans="1:10" x14ac:dyDescent="0.25">
      <c r="A1502" t="s">
        <v>312</v>
      </c>
      <c r="B1502" t="s">
        <v>476</v>
      </c>
      <c r="C1502" t="s">
        <v>16</v>
      </c>
      <c r="D1502" t="s">
        <v>141</v>
      </c>
      <c r="F1502">
        <v>35</v>
      </c>
      <c r="G1502">
        <v>6</v>
      </c>
      <c r="H1502">
        <v>41</v>
      </c>
      <c r="J1502">
        <v>19</v>
      </c>
    </row>
    <row r="1503" spans="1:10" x14ac:dyDescent="0.25">
      <c r="A1503" t="s">
        <v>312</v>
      </c>
      <c r="B1503" t="s">
        <v>477</v>
      </c>
      <c r="C1503" t="s">
        <v>16</v>
      </c>
      <c r="D1503" t="s">
        <v>141</v>
      </c>
      <c r="F1503">
        <v>34</v>
      </c>
      <c r="G1503">
        <v>3</v>
      </c>
      <c r="H1503">
        <v>37</v>
      </c>
      <c r="J1503">
        <v>20</v>
      </c>
    </row>
    <row r="1504" spans="1:10" x14ac:dyDescent="0.25">
      <c r="A1504" t="s">
        <v>312</v>
      </c>
      <c r="B1504" t="s">
        <v>478</v>
      </c>
      <c r="C1504" t="s">
        <v>16</v>
      </c>
      <c r="D1504" t="s">
        <v>141</v>
      </c>
      <c r="F1504">
        <v>77</v>
      </c>
      <c r="G1504">
        <v>8</v>
      </c>
      <c r="H1504">
        <v>85</v>
      </c>
      <c r="J1504">
        <v>21</v>
      </c>
    </row>
    <row r="1505" spans="1:10" x14ac:dyDescent="0.25">
      <c r="A1505" t="s">
        <v>312</v>
      </c>
      <c r="B1505" t="s">
        <v>479</v>
      </c>
      <c r="C1505" t="s">
        <v>16</v>
      </c>
      <c r="D1505" t="s">
        <v>141</v>
      </c>
      <c r="F1505">
        <v>24</v>
      </c>
      <c r="G1505">
        <v>3</v>
      </c>
      <c r="H1505">
        <v>27</v>
      </c>
      <c r="J1505">
        <v>22</v>
      </c>
    </row>
    <row r="1506" spans="1:10" x14ac:dyDescent="0.25">
      <c r="A1506" t="s">
        <v>312</v>
      </c>
      <c r="B1506" t="s">
        <v>480</v>
      </c>
      <c r="C1506" t="s">
        <v>16</v>
      </c>
      <c r="D1506" t="s">
        <v>141</v>
      </c>
      <c r="F1506">
        <v>2</v>
      </c>
      <c r="H1506">
        <v>2</v>
      </c>
      <c r="J1506">
        <v>23</v>
      </c>
    </row>
    <row r="1507" spans="1:10" x14ac:dyDescent="0.25">
      <c r="A1507" t="s">
        <v>312</v>
      </c>
      <c r="B1507" t="s">
        <v>481</v>
      </c>
      <c r="C1507" t="s">
        <v>16</v>
      </c>
      <c r="D1507" t="s">
        <v>141</v>
      </c>
      <c r="F1507">
        <v>138</v>
      </c>
      <c r="G1507">
        <v>28</v>
      </c>
      <c r="H1507">
        <v>166</v>
      </c>
      <c r="J1507">
        <v>24</v>
      </c>
    </row>
    <row r="1508" spans="1:10" x14ac:dyDescent="0.25">
      <c r="A1508" t="s">
        <v>312</v>
      </c>
      <c r="B1508" t="s">
        <v>482</v>
      </c>
      <c r="C1508" t="s">
        <v>16</v>
      </c>
      <c r="D1508" t="s">
        <v>141</v>
      </c>
      <c r="F1508">
        <v>113</v>
      </c>
      <c r="G1508">
        <v>5</v>
      </c>
      <c r="H1508">
        <v>118</v>
      </c>
      <c r="J1508">
        <v>25</v>
      </c>
    </row>
    <row r="1509" spans="1:10" x14ac:dyDescent="0.25">
      <c r="A1509" t="s">
        <v>312</v>
      </c>
      <c r="B1509" t="s">
        <v>483</v>
      </c>
      <c r="C1509" t="s">
        <v>16</v>
      </c>
      <c r="D1509" t="s">
        <v>141</v>
      </c>
      <c r="F1509">
        <v>31</v>
      </c>
      <c r="G1509">
        <v>4</v>
      </c>
      <c r="H1509">
        <v>35</v>
      </c>
      <c r="J1509">
        <v>26</v>
      </c>
    </row>
    <row r="1510" spans="1:10" x14ac:dyDescent="0.25">
      <c r="A1510" t="s">
        <v>312</v>
      </c>
      <c r="B1510" t="s">
        <v>484</v>
      </c>
      <c r="C1510" t="s">
        <v>16</v>
      </c>
      <c r="D1510" t="s">
        <v>141</v>
      </c>
      <c r="F1510">
        <v>7</v>
      </c>
      <c r="G1510">
        <v>2</v>
      </c>
      <c r="H1510">
        <v>9</v>
      </c>
      <c r="J1510">
        <v>27</v>
      </c>
    </row>
    <row r="1511" spans="1:10" x14ac:dyDescent="0.25">
      <c r="A1511" t="s">
        <v>312</v>
      </c>
      <c r="B1511" t="s">
        <v>485</v>
      </c>
      <c r="C1511" t="s">
        <v>16</v>
      </c>
      <c r="D1511" t="s">
        <v>141</v>
      </c>
      <c r="F1511">
        <v>1</v>
      </c>
      <c r="H1511">
        <v>1</v>
      </c>
      <c r="J1511">
        <v>28</v>
      </c>
    </row>
    <row r="1512" spans="1:10" x14ac:dyDescent="0.25">
      <c r="A1512" t="s">
        <v>312</v>
      </c>
      <c r="B1512" t="s">
        <v>486</v>
      </c>
      <c r="C1512" t="s">
        <v>16</v>
      </c>
      <c r="D1512" t="s">
        <v>141</v>
      </c>
      <c r="F1512">
        <v>20</v>
      </c>
      <c r="G1512">
        <v>1</v>
      </c>
      <c r="H1512">
        <v>21</v>
      </c>
      <c r="J1512">
        <v>29</v>
      </c>
    </row>
    <row r="1513" spans="1:10" x14ac:dyDescent="0.25">
      <c r="A1513" t="s">
        <v>312</v>
      </c>
      <c r="B1513" t="s">
        <v>487</v>
      </c>
      <c r="C1513" t="s">
        <v>16</v>
      </c>
      <c r="D1513" t="s">
        <v>141</v>
      </c>
      <c r="J1513">
        <v>30</v>
      </c>
    </row>
    <row r="1514" spans="1:10" x14ac:dyDescent="0.25">
      <c r="A1514" t="s">
        <v>312</v>
      </c>
      <c r="B1514" t="s">
        <v>488</v>
      </c>
      <c r="C1514" t="s">
        <v>16</v>
      </c>
      <c r="D1514" t="s">
        <v>141</v>
      </c>
      <c r="J1514">
        <v>31</v>
      </c>
    </row>
    <row r="1515" spans="1:10" x14ac:dyDescent="0.25">
      <c r="A1515" t="s">
        <v>312</v>
      </c>
      <c r="B1515" t="s">
        <v>489</v>
      </c>
      <c r="C1515" t="s">
        <v>16</v>
      </c>
      <c r="D1515" t="s">
        <v>141</v>
      </c>
      <c r="F1515">
        <v>55</v>
      </c>
      <c r="G1515">
        <v>9</v>
      </c>
      <c r="H1515">
        <v>64</v>
      </c>
      <c r="J1515">
        <v>32</v>
      </c>
    </row>
    <row r="1516" spans="1:10" x14ac:dyDescent="0.25">
      <c r="A1516" t="s">
        <v>312</v>
      </c>
      <c r="B1516" t="s">
        <v>490</v>
      </c>
      <c r="C1516" t="s">
        <v>16</v>
      </c>
      <c r="D1516" t="s">
        <v>141</v>
      </c>
      <c r="F1516">
        <v>45</v>
      </c>
      <c r="G1516">
        <v>17</v>
      </c>
      <c r="H1516">
        <v>62</v>
      </c>
      <c r="J1516">
        <v>33</v>
      </c>
    </row>
    <row r="1517" spans="1:10" x14ac:dyDescent="0.25">
      <c r="A1517" t="s">
        <v>312</v>
      </c>
      <c r="B1517" t="s">
        <v>491</v>
      </c>
      <c r="C1517" t="s">
        <v>16</v>
      </c>
      <c r="D1517" t="s">
        <v>141</v>
      </c>
      <c r="F1517">
        <v>0.67600000000000005</v>
      </c>
      <c r="G1517">
        <v>0.81299999999999994</v>
      </c>
      <c r="H1517">
        <v>0.68300000000000005</v>
      </c>
      <c r="J1517">
        <v>34</v>
      </c>
    </row>
    <row r="1518" spans="1:10" x14ac:dyDescent="0.25">
      <c r="A1518" t="s">
        <v>312</v>
      </c>
      <c r="B1518" t="s">
        <v>492</v>
      </c>
      <c r="C1518" t="s">
        <v>16</v>
      </c>
      <c r="D1518" t="s">
        <v>141</v>
      </c>
      <c r="F1518">
        <v>0.59099999999999997</v>
      </c>
      <c r="G1518">
        <v>0.83299999999999996</v>
      </c>
      <c r="H1518">
        <v>0.59799999999999998</v>
      </c>
      <c r="J1518">
        <v>35</v>
      </c>
    </row>
    <row r="1519" spans="1:10" x14ac:dyDescent="0.25">
      <c r="A1519" t="s">
        <v>312</v>
      </c>
      <c r="B1519" t="s">
        <v>178</v>
      </c>
      <c r="C1519" t="s">
        <v>16</v>
      </c>
      <c r="D1519" t="s">
        <v>141</v>
      </c>
      <c r="F1519">
        <v>8682</v>
      </c>
      <c r="G1519">
        <v>9360</v>
      </c>
      <c r="H1519">
        <v>8847</v>
      </c>
      <c r="J1519">
        <v>36</v>
      </c>
    </row>
    <row r="1520" spans="1:10" x14ac:dyDescent="0.25">
      <c r="A1520" t="s">
        <v>312</v>
      </c>
      <c r="B1520" t="s">
        <v>493</v>
      </c>
      <c r="C1520" t="s">
        <v>16</v>
      </c>
      <c r="D1520" t="s">
        <v>141</v>
      </c>
      <c r="G1520">
        <v>6</v>
      </c>
      <c r="J1520">
        <v>39</v>
      </c>
    </row>
    <row r="1521" spans="1:10" x14ac:dyDescent="0.25">
      <c r="A1521" t="s">
        <v>312</v>
      </c>
      <c r="B1521" t="s">
        <v>494</v>
      </c>
      <c r="C1521" t="s">
        <v>16</v>
      </c>
      <c r="D1521" t="s">
        <v>141</v>
      </c>
      <c r="G1521">
        <v>6</v>
      </c>
      <c r="H1521">
        <v>1</v>
      </c>
      <c r="J1521">
        <v>40</v>
      </c>
    </row>
    <row r="1522" spans="1:10" x14ac:dyDescent="0.25">
      <c r="A1522" t="s">
        <v>312</v>
      </c>
      <c r="B1522" t="s">
        <v>495</v>
      </c>
      <c r="C1522" t="s">
        <v>16</v>
      </c>
      <c r="D1522" t="s">
        <v>141</v>
      </c>
      <c r="G1522">
        <v>6</v>
      </c>
      <c r="H1522">
        <v>1</v>
      </c>
      <c r="J1522">
        <v>41</v>
      </c>
    </row>
    <row r="1523" spans="1:10" x14ac:dyDescent="0.25">
      <c r="A1523" t="s">
        <v>313</v>
      </c>
      <c r="B1523" t="s">
        <v>458</v>
      </c>
      <c r="C1523" t="s">
        <v>16</v>
      </c>
      <c r="D1523" t="s">
        <v>142</v>
      </c>
      <c r="F1523">
        <v>626</v>
      </c>
      <c r="G1523">
        <v>46</v>
      </c>
      <c r="H1523">
        <v>672</v>
      </c>
      <c r="J1523">
        <v>1</v>
      </c>
    </row>
    <row r="1524" spans="1:10" x14ac:dyDescent="0.25">
      <c r="A1524" t="s">
        <v>313</v>
      </c>
      <c r="B1524" t="s">
        <v>459</v>
      </c>
      <c r="C1524" t="s">
        <v>16</v>
      </c>
      <c r="D1524" t="s">
        <v>142</v>
      </c>
      <c r="F1524">
        <v>655</v>
      </c>
      <c r="G1524">
        <v>74</v>
      </c>
      <c r="H1524">
        <v>729</v>
      </c>
      <c r="J1524">
        <v>2</v>
      </c>
    </row>
    <row r="1525" spans="1:10" x14ac:dyDescent="0.25">
      <c r="A1525" t="s">
        <v>313</v>
      </c>
      <c r="B1525" t="s">
        <v>460</v>
      </c>
      <c r="C1525" t="s">
        <v>16</v>
      </c>
      <c r="D1525" t="s">
        <v>142</v>
      </c>
      <c r="F1525">
        <v>383</v>
      </c>
      <c r="G1525">
        <v>3</v>
      </c>
      <c r="H1525">
        <v>6</v>
      </c>
      <c r="J1525">
        <v>3</v>
      </c>
    </row>
    <row r="1526" spans="1:10" x14ac:dyDescent="0.25">
      <c r="A1526" t="s">
        <v>313</v>
      </c>
      <c r="B1526" t="s">
        <v>461</v>
      </c>
      <c r="C1526" t="s">
        <v>16</v>
      </c>
      <c r="D1526" t="s">
        <v>142</v>
      </c>
      <c r="F1526">
        <v>261</v>
      </c>
      <c r="G1526">
        <v>40</v>
      </c>
      <c r="H1526">
        <v>301</v>
      </c>
      <c r="J1526">
        <v>4</v>
      </c>
    </row>
    <row r="1527" spans="1:10" x14ac:dyDescent="0.25">
      <c r="A1527" t="s">
        <v>313</v>
      </c>
      <c r="B1527" t="s">
        <v>462</v>
      </c>
      <c r="C1527" t="s">
        <v>16</v>
      </c>
      <c r="D1527" t="s">
        <v>142</v>
      </c>
      <c r="F1527">
        <v>382</v>
      </c>
      <c r="G1527">
        <v>34</v>
      </c>
      <c r="H1527">
        <v>416</v>
      </c>
      <c r="J1527">
        <v>5</v>
      </c>
    </row>
    <row r="1528" spans="1:10" x14ac:dyDescent="0.25">
      <c r="A1528" t="s">
        <v>313</v>
      </c>
      <c r="B1528" t="s">
        <v>463</v>
      </c>
      <c r="C1528" t="s">
        <v>16</v>
      </c>
      <c r="D1528" t="s">
        <v>142</v>
      </c>
      <c r="F1528">
        <v>34</v>
      </c>
      <c r="G1528">
        <v>3</v>
      </c>
      <c r="H1528">
        <v>37</v>
      </c>
      <c r="J1528">
        <v>6</v>
      </c>
    </row>
    <row r="1529" spans="1:10" x14ac:dyDescent="0.25">
      <c r="A1529" t="s">
        <v>313</v>
      </c>
      <c r="B1529" t="s">
        <v>464</v>
      </c>
      <c r="C1529" t="s">
        <v>16</v>
      </c>
      <c r="D1529" t="s">
        <v>142</v>
      </c>
      <c r="F1529">
        <v>15</v>
      </c>
      <c r="G1529">
        <v>2</v>
      </c>
      <c r="H1529">
        <v>17</v>
      </c>
      <c r="J1529">
        <v>7</v>
      </c>
    </row>
    <row r="1530" spans="1:10" x14ac:dyDescent="0.25">
      <c r="A1530" t="s">
        <v>313</v>
      </c>
      <c r="B1530" t="s">
        <v>465</v>
      </c>
      <c r="C1530" t="s">
        <v>16</v>
      </c>
      <c r="D1530" t="s">
        <v>142</v>
      </c>
      <c r="F1530">
        <v>15</v>
      </c>
      <c r="H1530">
        <v>15</v>
      </c>
      <c r="J1530">
        <v>8</v>
      </c>
    </row>
    <row r="1531" spans="1:10" x14ac:dyDescent="0.25">
      <c r="A1531" t="s">
        <v>313</v>
      </c>
      <c r="B1531" t="s">
        <v>466</v>
      </c>
      <c r="C1531" t="s">
        <v>16</v>
      </c>
      <c r="D1531" t="s">
        <v>142</v>
      </c>
      <c r="F1531">
        <v>543</v>
      </c>
      <c r="G1531">
        <v>61</v>
      </c>
      <c r="H1531">
        <v>604</v>
      </c>
      <c r="J1531">
        <v>9</v>
      </c>
    </row>
    <row r="1532" spans="1:10" x14ac:dyDescent="0.25">
      <c r="A1532" t="s">
        <v>313</v>
      </c>
      <c r="B1532" t="s">
        <v>467</v>
      </c>
      <c r="C1532" t="s">
        <v>16</v>
      </c>
      <c r="D1532" t="s">
        <v>142</v>
      </c>
      <c r="F1532">
        <v>3</v>
      </c>
      <c r="G1532">
        <v>1</v>
      </c>
      <c r="H1532">
        <v>4</v>
      </c>
      <c r="J1532">
        <v>10</v>
      </c>
    </row>
    <row r="1533" spans="1:10" x14ac:dyDescent="0.25">
      <c r="A1533" t="s">
        <v>313</v>
      </c>
      <c r="B1533" t="s">
        <v>468</v>
      </c>
      <c r="C1533" t="s">
        <v>16</v>
      </c>
      <c r="D1533" t="s">
        <v>142</v>
      </c>
      <c r="F1533">
        <v>39</v>
      </c>
      <c r="G1533">
        <v>5</v>
      </c>
      <c r="H1533">
        <v>44</v>
      </c>
      <c r="J1533">
        <v>11</v>
      </c>
    </row>
    <row r="1534" spans="1:10" x14ac:dyDescent="0.25">
      <c r="A1534" t="s">
        <v>313</v>
      </c>
      <c r="B1534" t="s">
        <v>469</v>
      </c>
      <c r="C1534" t="s">
        <v>16</v>
      </c>
      <c r="D1534" t="s">
        <v>142</v>
      </c>
      <c r="F1534">
        <v>13</v>
      </c>
      <c r="G1534">
        <v>1</v>
      </c>
      <c r="H1534">
        <v>14</v>
      </c>
      <c r="J1534">
        <v>12</v>
      </c>
    </row>
    <row r="1535" spans="1:10" x14ac:dyDescent="0.25">
      <c r="A1535" t="s">
        <v>313</v>
      </c>
      <c r="B1535" t="s">
        <v>470</v>
      </c>
      <c r="C1535" t="s">
        <v>16</v>
      </c>
      <c r="D1535" t="s">
        <v>142</v>
      </c>
      <c r="F1535">
        <v>13</v>
      </c>
      <c r="G1535">
        <v>1</v>
      </c>
      <c r="H1535">
        <v>14</v>
      </c>
      <c r="J1535">
        <v>13</v>
      </c>
    </row>
    <row r="1536" spans="1:10" x14ac:dyDescent="0.25">
      <c r="A1536" t="s">
        <v>313</v>
      </c>
      <c r="B1536" t="s">
        <v>471</v>
      </c>
      <c r="C1536" t="s">
        <v>16</v>
      </c>
      <c r="D1536" t="s">
        <v>142</v>
      </c>
      <c r="F1536">
        <v>59</v>
      </c>
      <c r="G1536">
        <v>2</v>
      </c>
      <c r="H1536">
        <v>61</v>
      </c>
      <c r="J1536">
        <v>14</v>
      </c>
    </row>
    <row r="1537" spans="1:10" x14ac:dyDescent="0.25">
      <c r="A1537" t="s">
        <v>313</v>
      </c>
      <c r="B1537" t="s">
        <v>472</v>
      </c>
      <c r="C1537" t="s">
        <v>16</v>
      </c>
      <c r="D1537" t="s">
        <v>142</v>
      </c>
      <c r="J1537">
        <v>15</v>
      </c>
    </row>
    <row r="1538" spans="1:10" x14ac:dyDescent="0.25">
      <c r="A1538" t="s">
        <v>313</v>
      </c>
      <c r="B1538" t="s">
        <v>473</v>
      </c>
      <c r="C1538" t="s">
        <v>16</v>
      </c>
      <c r="D1538" t="s">
        <v>142</v>
      </c>
      <c r="F1538">
        <v>517</v>
      </c>
      <c r="G1538">
        <v>54</v>
      </c>
      <c r="H1538">
        <v>571</v>
      </c>
      <c r="J1538">
        <v>16</v>
      </c>
    </row>
    <row r="1539" spans="1:10" x14ac:dyDescent="0.25">
      <c r="A1539" t="s">
        <v>313</v>
      </c>
      <c r="B1539" t="s">
        <v>474</v>
      </c>
      <c r="C1539" t="s">
        <v>16</v>
      </c>
      <c r="D1539" t="s">
        <v>142</v>
      </c>
      <c r="F1539">
        <v>356</v>
      </c>
      <c r="G1539">
        <v>39</v>
      </c>
      <c r="H1539">
        <v>395</v>
      </c>
      <c r="J1539">
        <v>17</v>
      </c>
    </row>
    <row r="1540" spans="1:10" x14ac:dyDescent="0.25">
      <c r="A1540" t="s">
        <v>313</v>
      </c>
      <c r="B1540" t="s">
        <v>475</v>
      </c>
      <c r="C1540" t="s">
        <v>16</v>
      </c>
      <c r="D1540" t="s">
        <v>142</v>
      </c>
      <c r="F1540">
        <v>21</v>
      </c>
      <c r="G1540">
        <v>6</v>
      </c>
      <c r="H1540">
        <v>27</v>
      </c>
      <c r="J1540">
        <v>18</v>
      </c>
    </row>
    <row r="1541" spans="1:10" x14ac:dyDescent="0.25">
      <c r="A1541" t="s">
        <v>313</v>
      </c>
      <c r="B1541" t="s">
        <v>476</v>
      </c>
      <c r="C1541" t="s">
        <v>16</v>
      </c>
      <c r="D1541" t="s">
        <v>142</v>
      </c>
      <c r="F1541">
        <v>98</v>
      </c>
      <c r="G1541">
        <v>10</v>
      </c>
      <c r="H1541">
        <v>108</v>
      </c>
      <c r="J1541">
        <v>19</v>
      </c>
    </row>
    <row r="1542" spans="1:10" x14ac:dyDescent="0.25">
      <c r="A1542" t="s">
        <v>313</v>
      </c>
      <c r="B1542" t="s">
        <v>477</v>
      </c>
      <c r="C1542" t="s">
        <v>16</v>
      </c>
      <c r="D1542" t="s">
        <v>142</v>
      </c>
      <c r="F1542">
        <v>31</v>
      </c>
      <c r="G1542">
        <v>4</v>
      </c>
      <c r="H1542">
        <v>35</v>
      </c>
      <c r="J1542">
        <v>20</v>
      </c>
    </row>
    <row r="1543" spans="1:10" x14ac:dyDescent="0.25">
      <c r="A1543" t="s">
        <v>313</v>
      </c>
      <c r="B1543" t="s">
        <v>478</v>
      </c>
      <c r="C1543" t="s">
        <v>16</v>
      </c>
      <c r="D1543" t="s">
        <v>142</v>
      </c>
      <c r="F1543">
        <v>51</v>
      </c>
      <c r="G1543">
        <v>9</v>
      </c>
      <c r="H1543">
        <v>60</v>
      </c>
      <c r="J1543">
        <v>21</v>
      </c>
    </row>
    <row r="1544" spans="1:10" x14ac:dyDescent="0.25">
      <c r="A1544" t="s">
        <v>313</v>
      </c>
      <c r="B1544" t="s">
        <v>479</v>
      </c>
      <c r="C1544" t="s">
        <v>16</v>
      </c>
      <c r="D1544" t="s">
        <v>142</v>
      </c>
      <c r="F1544">
        <v>21</v>
      </c>
      <c r="G1544">
        <v>2</v>
      </c>
      <c r="H1544">
        <v>23</v>
      </c>
      <c r="J1544">
        <v>22</v>
      </c>
    </row>
    <row r="1545" spans="1:10" x14ac:dyDescent="0.25">
      <c r="A1545" t="s">
        <v>313</v>
      </c>
      <c r="B1545" t="s">
        <v>480</v>
      </c>
      <c r="C1545" t="s">
        <v>16</v>
      </c>
      <c r="D1545" t="s">
        <v>142</v>
      </c>
      <c r="F1545">
        <v>2</v>
      </c>
      <c r="H1545">
        <v>2</v>
      </c>
      <c r="J1545">
        <v>23</v>
      </c>
    </row>
    <row r="1546" spans="1:10" x14ac:dyDescent="0.25">
      <c r="A1546" t="s">
        <v>313</v>
      </c>
      <c r="B1546" t="s">
        <v>481</v>
      </c>
      <c r="C1546" t="s">
        <v>16</v>
      </c>
      <c r="D1546" t="s">
        <v>142</v>
      </c>
      <c r="F1546">
        <v>495</v>
      </c>
      <c r="G1546">
        <v>56</v>
      </c>
      <c r="H1546">
        <v>551</v>
      </c>
      <c r="J1546">
        <v>24</v>
      </c>
    </row>
    <row r="1547" spans="1:10" x14ac:dyDescent="0.25">
      <c r="A1547" t="s">
        <v>313</v>
      </c>
      <c r="B1547" t="s">
        <v>482</v>
      </c>
      <c r="C1547" t="s">
        <v>16</v>
      </c>
      <c r="D1547" t="s">
        <v>142</v>
      </c>
      <c r="F1547">
        <v>104</v>
      </c>
      <c r="G1547">
        <v>4</v>
      </c>
      <c r="H1547">
        <v>108</v>
      </c>
      <c r="J1547">
        <v>25</v>
      </c>
    </row>
    <row r="1548" spans="1:10" x14ac:dyDescent="0.25">
      <c r="A1548" t="s">
        <v>313</v>
      </c>
      <c r="B1548" t="s">
        <v>483</v>
      </c>
      <c r="C1548" t="s">
        <v>16</v>
      </c>
      <c r="D1548" t="s">
        <v>142</v>
      </c>
      <c r="F1548">
        <v>54</v>
      </c>
      <c r="G1548">
        <v>9</v>
      </c>
      <c r="H1548">
        <v>63</v>
      </c>
      <c r="J1548">
        <v>26</v>
      </c>
    </row>
    <row r="1549" spans="1:10" x14ac:dyDescent="0.25">
      <c r="A1549" t="s">
        <v>313</v>
      </c>
      <c r="B1549" t="s">
        <v>484</v>
      </c>
      <c r="C1549" t="s">
        <v>16</v>
      </c>
      <c r="D1549" t="s">
        <v>142</v>
      </c>
      <c r="F1549">
        <v>35</v>
      </c>
      <c r="G1549">
        <v>2</v>
      </c>
      <c r="H1549">
        <v>37</v>
      </c>
      <c r="J1549">
        <v>27</v>
      </c>
    </row>
    <row r="1550" spans="1:10" x14ac:dyDescent="0.25">
      <c r="A1550" t="s">
        <v>313</v>
      </c>
      <c r="B1550" t="s">
        <v>485</v>
      </c>
      <c r="C1550" t="s">
        <v>16</v>
      </c>
      <c r="D1550" t="s">
        <v>142</v>
      </c>
      <c r="J1550">
        <v>28</v>
      </c>
    </row>
    <row r="1551" spans="1:10" x14ac:dyDescent="0.25">
      <c r="A1551" t="s">
        <v>313</v>
      </c>
      <c r="B1551" t="s">
        <v>486</v>
      </c>
      <c r="C1551" t="s">
        <v>16</v>
      </c>
      <c r="D1551" t="s">
        <v>142</v>
      </c>
      <c r="F1551">
        <v>117</v>
      </c>
      <c r="G1551">
        <v>5</v>
      </c>
      <c r="H1551">
        <v>122</v>
      </c>
      <c r="J1551">
        <v>29</v>
      </c>
    </row>
    <row r="1552" spans="1:10" x14ac:dyDescent="0.25">
      <c r="A1552" t="s">
        <v>313</v>
      </c>
      <c r="B1552" t="s">
        <v>487</v>
      </c>
      <c r="C1552" t="s">
        <v>16</v>
      </c>
      <c r="D1552" t="s">
        <v>142</v>
      </c>
      <c r="F1552">
        <v>5</v>
      </c>
      <c r="H1552">
        <v>5</v>
      </c>
      <c r="J1552">
        <v>30</v>
      </c>
    </row>
    <row r="1553" spans="1:10" x14ac:dyDescent="0.25">
      <c r="A1553" t="s">
        <v>313</v>
      </c>
      <c r="B1553" t="s">
        <v>488</v>
      </c>
      <c r="C1553" t="s">
        <v>16</v>
      </c>
      <c r="D1553" t="s">
        <v>142</v>
      </c>
      <c r="J1553">
        <v>31</v>
      </c>
    </row>
    <row r="1554" spans="1:10" x14ac:dyDescent="0.25">
      <c r="A1554" t="s">
        <v>313</v>
      </c>
      <c r="B1554" t="s">
        <v>489</v>
      </c>
      <c r="C1554" t="s">
        <v>16</v>
      </c>
      <c r="D1554" t="s">
        <v>142</v>
      </c>
      <c r="F1554">
        <v>285</v>
      </c>
      <c r="G1554">
        <v>20</v>
      </c>
      <c r="H1554">
        <v>305</v>
      </c>
      <c r="J1554">
        <v>32</v>
      </c>
    </row>
    <row r="1555" spans="1:10" x14ac:dyDescent="0.25">
      <c r="A1555" t="s">
        <v>313</v>
      </c>
      <c r="B1555" t="s">
        <v>490</v>
      </c>
      <c r="C1555" t="s">
        <v>16</v>
      </c>
      <c r="D1555" t="s">
        <v>142</v>
      </c>
      <c r="F1555">
        <v>149</v>
      </c>
      <c r="G1555">
        <v>12</v>
      </c>
      <c r="H1555">
        <v>161</v>
      </c>
      <c r="J1555">
        <v>33</v>
      </c>
    </row>
    <row r="1556" spans="1:10" x14ac:dyDescent="0.25">
      <c r="A1556" t="s">
        <v>313</v>
      </c>
      <c r="B1556" t="s">
        <v>491</v>
      </c>
      <c r="C1556" t="s">
        <v>16</v>
      </c>
      <c r="D1556" t="s">
        <v>142</v>
      </c>
      <c r="F1556">
        <v>0.61099999999999999</v>
      </c>
      <c r="G1556">
        <v>0.71399999999999997</v>
      </c>
      <c r="H1556">
        <v>0.61699999999999999</v>
      </c>
      <c r="J1556">
        <v>34</v>
      </c>
    </row>
    <row r="1557" spans="1:10" x14ac:dyDescent="0.25">
      <c r="A1557" t="s">
        <v>313</v>
      </c>
      <c r="B1557" t="s">
        <v>492</v>
      </c>
      <c r="C1557" t="s">
        <v>16</v>
      </c>
      <c r="D1557" t="s">
        <v>142</v>
      </c>
      <c r="E1557">
        <v>1</v>
      </c>
      <c r="F1557">
        <v>0.60199999999999998</v>
      </c>
      <c r="G1557">
        <v>1</v>
      </c>
      <c r="H1557">
        <v>0.61</v>
      </c>
      <c r="J1557">
        <v>35</v>
      </c>
    </row>
    <row r="1558" spans="1:10" x14ac:dyDescent="0.25">
      <c r="A1558" t="s">
        <v>313</v>
      </c>
      <c r="B1558" t="s">
        <v>178</v>
      </c>
      <c r="C1558" t="s">
        <v>16</v>
      </c>
      <c r="D1558" t="s">
        <v>142</v>
      </c>
      <c r="F1558">
        <v>5787</v>
      </c>
      <c r="G1558">
        <v>7325</v>
      </c>
      <c r="H1558">
        <v>5900</v>
      </c>
      <c r="J1558">
        <v>36</v>
      </c>
    </row>
    <row r="1559" spans="1:10" x14ac:dyDescent="0.25">
      <c r="A1559" t="s">
        <v>313</v>
      </c>
      <c r="B1559" t="s">
        <v>493</v>
      </c>
      <c r="C1559" t="s">
        <v>16</v>
      </c>
      <c r="D1559" t="s">
        <v>142</v>
      </c>
      <c r="G1559">
        <v>4</v>
      </c>
      <c r="J1559">
        <v>39</v>
      </c>
    </row>
    <row r="1560" spans="1:10" x14ac:dyDescent="0.25">
      <c r="A1560" t="s">
        <v>313</v>
      </c>
      <c r="B1560" t="s">
        <v>494</v>
      </c>
      <c r="C1560" t="s">
        <v>16</v>
      </c>
      <c r="D1560" t="s">
        <v>142</v>
      </c>
      <c r="G1560">
        <v>4</v>
      </c>
      <c r="H1560">
        <v>1</v>
      </c>
      <c r="J1560">
        <v>40</v>
      </c>
    </row>
    <row r="1561" spans="1:10" x14ac:dyDescent="0.25">
      <c r="A1561" t="s">
        <v>313</v>
      </c>
      <c r="B1561" t="s">
        <v>495</v>
      </c>
      <c r="C1561" t="s">
        <v>16</v>
      </c>
      <c r="D1561" t="s">
        <v>142</v>
      </c>
      <c r="G1561">
        <v>4</v>
      </c>
      <c r="H1561">
        <v>1</v>
      </c>
      <c r="J1561">
        <v>41</v>
      </c>
    </row>
    <row r="1562" spans="1:10" x14ac:dyDescent="0.25">
      <c r="A1562" t="s">
        <v>314</v>
      </c>
      <c r="B1562" t="s">
        <v>458</v>
      </c>
      <c r="C1562" t="s">
        <v>16</v>
      </c>
      <c r="D1562" t="s">
        <v>143</v>
      </c>
      <c r="E1562">
        <v>4</v>
      </c>
      <c r="F1562">
        <v>773</v>
      </c>
      <c r="G1562">
        <v>107</v>
      </c>
      <c r="H1562">
        <v>884</v>
      </c>
      <c r="J1562">
        <v>1</v>
      </c>
    </row>
    <row r="1563" spans="1:10" x14ac:dyDescent="0.25">
      <c r="A1563" t="s">
        <v>314</v>
      </c>
      <c r="B1563" t="s">
        <v>459</v>
      </c>
      <c r="C1563" t="s">
        <v>16</v>
      </c>
      <c r="D1563" t="s">
        <v>143</v>
      </c>
      <c r="E1563">
        <v>2</v>
      </c>
      <c r="F1563">
        <v>1168</v>
      </c>
      <c r="G1563">
        <v>167</v>
      </c>
      <c r="H1563">
        <v>1337</v>
      </c>
      <c r="J1563">
        <v>2</v>
      </c>
    </row>
    <row r="1564" spans="1:10" x14ac:dyDescent="0.25">
      <c r="A1564" t="s">
        <v>314</v>
      </c>
      <c r="B1564" t="s">
        <v>460</v>
      </c>
      <c r="C1564" t="s">
        <v>16</v>
      </c>
      <c r="D1564" t="s">
        <v>143</v>
      </c>
      <c r="E1564">
        <v>1</v>
      </c>
      <c r="F1564">
        <v>425</v>
      </c>
      <c r="G1564">
        <v>8</v>
      </c>
      <c r="H1564">
        <v>5</v>
      </c>
      <c r="J1564">
        <v>3</v>
      </c>
    </row>
    <row r="1565" spans="1:10" x14ac:dyDescent="0.25">
      <c r="A1565" t="s">
        <v>314</v>
      </c>
      <c r="B1565" t="s">
        <v>461</v>
      </c>
      <c r="C1565" t="s">
        <v>16</v>
      </c>
      <c r="D1565" t="s">
        <v>143</v>
      </c>
      <c r="F1565">
        <v>543</v>
      </c>
      <c r="G1565">
        <v>104</v>
      </c>
      <c r="H1565">
        <v>647</v>
      </c>
      <c r="J1565">
        <v>4</v>
      </c>
    </row>
    <row r="1566" spans="1:10" x14ac:dyDescent="0.25">
      <c r="A1566" t="s">
        <v>314</v>
      </c>
      <c r="B1566" t="s">
        <v>462</v>
      </c>
      <c r="C1566" t="s">
        <v>16</v>
      </c>
      <c r="D1566" t="s">
        <v>143</v>
      </c>
      <c r="E1566">
        <v>2</v>
      </c>
      <c r="F1566">
        <v>597</v>
      </c>
      <c r="G1566">
        <v>62</v>
      </c>
      <c r="H1566">
        <v>661</v>
      </c>
      <c r="J1566">
        <v>5</v>
      </c>
    </row>
    <row r="1567" spans="1:10" x14ac:dyDescent="0.25">
      <c r="A1567" t="s">
        <v>314</v>
      </c>
      <c r="B1567" t="s">
        <v>463</v>
      </c>
      <c r="C1567" t="s">
        <v>16</v>
      </c>
      <c r="D1567" t="s">
        <v>143</v>
      </c>
      <c r="E1567">
        <v>1</v>
      </c>
      <c r="F1567">
        <v>118</v>
      </c>
      <c r="G1567">
        <v>15</v>
      </c>
      <c r="H1567">
        <v>134</v>
      </c>
      <c r="J1567">
        <v>6</v>
      </c>
    </row>
    <row r="1568" spans="1:10" x14ac:dyDescent="0.25">
      <c r="A1568" t="s">
        <v>314</v>
      </c>
      <c r="B1568" t="s">
        <v>464</v>
      </c>
      <c r="C1568" t="s">
        <v>16</v>
      </c>
      <c r="D1568" t="s">
        <v>143</v>
      </c>
      <c r="F1568">
        <v>24</v>
      </c>
      <c r="G1568">
        <v>8</v>
      </c>
      <c r="H1568">
        <v>32</v>
      </c>
      <c r="J1568">
        <v>7</v>
      </c>
    </row>
    <row r="1569" spans="1:10" x14ac:dyDescent="0.25">
      <c r="A1569" t="s">
        <v>314</v>
      </c>
      <c r="B1569" t="s">
        <v>465</v>
      </c>
      <c r="C1569" t="s">
        <v>16</v>
      </c>
      <c r="D1569" t="s">
        <v>143</v>
      </c>
      <c r="F1569">
        <v>25</v>
      </c>
      <c r="G1569">
        <v>6</v>
      </c>
      <c r="H1569">
        <v>31</v>
      </c>
      <c r="J1569">
        <v>8</v>
      </c>
    </row>
    <row r="1570" spans="1:10" x14ac:dyDescent="0.25">
      <c r="A1570" t="s">
        <v>314</v>
      </c>
      <c r="B1570" t="s">
        <v>466</v>
      </c>
      <c r="C1570" t="s">
        <v>16</v>
      </c>
      <c r="D1570" t="s">
        <v>143</v>
      </c>
      <c r="E1570">
        <v>1</v>
      </c>
      <c r="F1570">
        <v>746</v>
      </c>
      <c r="G1570">
        <v>114</v>
      </c>
      <c r="H1570">
        <v>861</v>
      </c>
      <c r="J1570">
        <v>9</v>
      </c>
    </row>
    <row r="1571" spans="1:10" x14ac:dyDescent="0.25">
      <c r="A1571" t="s">
        <v>314</v>
      </c>
      <c r="B1571" t="s">
        <v>467</v>
      </c>
      <c r="C1571" t="s">
        <v>16</v>
      </c>
      <c r="D1571" t="s">
        <v>143</v>
      </c>
      <c r="F1571">
        <v>7</v>
      </c>
      <c r="G1571">
        <v>1</v>
      </c>
      <c r="H1571">
        <v>8</v>
      </c>
      <c r="J1571">
        <v>10</v>
      </c>
    </row>
    <row r="1572" spans="1:10" x14ac:dyDescent="0.25">
      <c r="A1572" t="s">
        <v>314</v>
      </c>
      <c r="B1572" t="s">
        <v>468</v>
      </c>
      <c r="C1572" t="s">
        <v>16</v>
      </c>
      <c r="D1572" t="s">
        <v>143</v>
      </c>
      <c r="F1572">
        <v>263</v>
      </c>
      <c r="G1572">
        <v>28</v>
      </c>
      <c r="H1572">
        <v>291</v>
      </c>
      <c r="J1572">
        <v>11</v>
      </c>
    </row>
    <row r="1573" spans="1:10" x14ac:dyDescent="0.25">
      <c r="A1573" t="s">
        <v>314</v>
      </c>
      <c r="B1573" t="s">
        <v>469</v>
      </c>
      <c r="C1573" t="s">
        <v>16</v>
      </c>
      <c r="D1573" t="s">
        <v>143</v>
      </c>
      <c r="F1573">
        <v>34</v>
      </c>
      <c r="G1573">
        <v>6</v>
      </c>
      <c r="H1573">
        <v>40</v>
      </c>
      <c r="J1573">
        <v>12</v>
      </c>
    </row>
    <row r="1574" spans="1:10" x14ac:dyDescent="0.25">
      <c r="A1574" t="s">
        <v>314</v>
      </c>
      <c r="B1574" t="s">
        <v>470</v>
      </c>
      <c r="C1574" t="s">
        <v>16</v>
      </c>
      <c r="D1574" t="s">
        <v>143</v>
      </c>
      <c r="F1574">
        <v>29</v>
      </c>
      <c r="G1574">
        <v>7</v>
      </c>
      <c r="H1574">
        <v>36</v>
      </c>
      <c r="J1574">
        <v>13</v>
      </c>
    </row>
    <row r="1575" spans="1:10" x14ac:dyDescent="0.25">
      <c r="A1575" t="s">
        <v>314</v>
      </c>
      <c r="B1575" t="s">
        <v>471</v>
      </c>
      <c r="C1575" t="s">
        <v>16</v>
      </c>
      <c r="D1575" t="s">
        <v>143</v>
      </c>
      <c r="F1575">
        <v>173</v>
      </c>
      <c r="G1575">
        <v>4</v>
      </c>
      <c r="H1575">
        <v>177</v>
      </c>
      <c r="J1575">
        <v>14</v>
      </c>
    </row>
    <row r="1576" spans="1:10" x14ac:dyDescent="0.25">
      <c r="A1576" t="s">
        <v>314</v>
      </c>
      <c r="B1576" t="s">
        <v>472</v>
      </c>
      <c r="C1576" t="s">
        <v>16</v>
      </c>
      <c r="D1576" t="s">
        <v>143</v>
      </c>
      <c r="J1576">
        <v>15</v>
      </c>
    </row>
    <row r="1577" spans="1:10" x14ac:dyDescent="0.25">
      <c r="A1577" t="s">
        <v>314</v>
      </c>
      <c r="B1577" t="s">
        <v>473</v>
      </c>
      <c r="C1577" t="s">
        <v>16</v>
      </c>
      <c r="D1577" t="s">
        <v>143</v>
      </c>
      <c r="E1577">
        <v>2</v>
      </c>
      <c r="F1577">
        <v>918</v>
      </c>
      <c r="G1577">
        <v>122</v>
      </c>
      <c r="H1577">
        <v>1042</v>
      </c>
      <c r="J1577">
        <v>16</v>
      </c>
    </row>
    <row r="1578" spans="1:10" x14ac:dyDescent="0.25">
      <c r="A1578" t="s">
        <v>314</v>
      </c>
      <c r="B1578" t="s">
        <v>474</v>
      </c>
      <c r="C1578" t="s">
        <v>16</v>
      </c>
      <c r="D1578" t="s">
        <v>143</v>
      </c>
      <c r="E1578">
        <v>2</v>
      </c>
      <c r="F1578">
        <v>613</v>
      </c>
      <c r="G1578">
        <v>94</v>
      </c>
      <c r="H1578">
        <v>709</v>
      </c>
      <c r="J1578">
        <v>17</v>
      </c>
    </row>
    <row r="1579" spans="1:10" x14ac:dyDescent="0.25">
      <c r="A1579" t="s">
        <v>314</v>
      </c>
      <c r="B1579" t="s">
        <v>475</v>
      </c>
      <c r="C1579" t="s">
        <v>16</v>
      </c>
      <c r="D1579" t="s">
        <v>143</v>
      </c>
      <c r="F1579">
        <v>102</v>
      </c>
      <c r="G1579">
        <v>27</v>
      </c>
      <c r="H1579">
        <v>129</v>
      </c>
      <c r="J1579">
        <v>18</v>
      </c>
    </row>
    <row r="1580" spans="1:10" x14ac:dyDescent="0.25">
      <c r="A1580" t="s">
        <v>314</v>
      </c>
      <c r="B1580" t="s">
        <v>476</v>
      </c>
      <c r="C1580" t="s">
        <v>16</v>
      </c>
      <c r="D1580" t="s">
        <v>143</v>
      </c>
      <c r="F1580">
        <v>72</v>
      </c>
      <c r="G1580">
        <v>16</v>
      </c>
      <c r="H1580">
        <v>88</v>
      </c>
      <c r="J1580">
        <v>19</v>
      </c>
    </row>
    <row r="1581" spans="1:10" x14ac:dyDescent="0.25">
      <c r="A1581" t="s">
        <v>314</v>
      </c>
      <c r="B1581" t="s">
        <v>477</v>
      </c>
      <c r="C1581" t="s">
        <v>16</v>
      </c>
      <c r="D1581" t="s">
        <v>143</v>
      </c>
      <c r="F1581">
        <v>67</v>
      </c>
      <c r="G1581">
        <v>12</v>
      </c>
      <c r="H1581">
        <v>79</v>
      </c>
      <c r="J1581">
        <v>20</v>
      </c>
    </row>
    <row r="1582" spans="1:10" x14ac:dyDescent="0.25">
      <c r="A1582" t="s">
        <v>314</v>
      </c>
      <c r="B1582" t="s">
        <v>478</v>
      </c>
      <c r="C1582" t="s">
        <v>16</v>
      </c>
      <c r="D1582" t="s">
        <v>143</v>
      </c>
      <c r="F1582">
        <v>150</v>
      </c>
      <c r="G1582">
        <v>12</v>
      </c>
      <c r="H1582">
        <v>162</v>
      </c>
      <c r="J1582">
        <v>21</v>
      </c>
    </row>
    <row r="1583" spans="1:10" x14ac:dyDescent="0.25">
      <c r="A1583" t="s">
        <v>314</v>
      </c>
      <c r="B1583" t="s">
        <v>479</v>
      </c>
      <c r="C1583" t="s">
        <v>16</v>
      </c>
      <c r="D1583" t="s">
        <v>143</v>
      </c>
      <c r="F1583">
        <v>46</v>
      </c>
      <c r="G1583">
        <v>3</v>
      </c>
      <c r="H1583">
        <v>49</v>
      </c>
      <c r="J1583">
        <v>22</v>
      </c>
    </row>
    <row r="1584" spans="1:10" x14ac:dyDescent="0.25">
      <c r="A1584" t="s">
        <v>314</v>
      </c>
      <c r="B1584" t="s">
        <v>480</v>
      </c>
      <c r="C1584" t="s">
        <v>16</v>
      </c>
      <c r="D1584" t="s">
        <v>143</v>
      </c>
      <c r="F1584">
        <v>13</v>
      </c>
      <c r="G1584">
        <v>3</v>
      </c>
      <c r="H1584">
        <v>16</v>
      </c>
      <c r="J1584">
        <v>23</v>
      </c>
    </row>
    <row r="1585" spans="1:10" x14ac:dyDescent="0.25">
      <c r="A1585" t="s">
        <v>314</v>
      </c>
      <c r="B1585" t="s">
        <v>481</v>
      </c>
      <c r="C1585" t="s">
        <v>16</v>
      </c>
      <c r="D1585" t="s">
        <v>143</v>
      </c>
      <c r="E1585">
        <v>1</v>
      </c>
      <c r="F1585">
        <v>767</v>
      </c>
      <c r="G1585">
        <v>121</v>
      </c>
      <c r="H1585">
        <v>889</v>
      </c>
      <c r="J1585">
        <v>24</v>
      </c>
    </row>
    <row r="1586" spans="1:10" x14ac:dyDescent="0.25">
      <c r="A1586" t="s">
        <v>314</v>
      </c>
      <c r="B1586" t="s">
        <v>482</v>
      </c>
      <c r="C1586" t="s">
        <v>16</v>
      </c>
      <c r="D1586" t="s">
        <v>143</v>
      </c>
      <c r="F1586">
        <v>203</v>
      </c>
      <c r="G1586">
        <v>8</v>
      </c>
      <c r="H1586">
        <v>211</v>
      </c>
      <c r="J1586">
        <v>25</v>
      </c>
    </row>
    <row r="1587" spans="1:10" x14ac:dyDescent="0.25">
      <c r="A1587" t="s">
        <v>314</v>
      </c>
      <c r="B1587" t="s">
        <v>483</v>
      </c>
      <c r="C1587" t="s">
        <v>16</v>
      </c>
      <c r="D1587" t="s">
        <v>143</v>
      </c>
      <c r="E1587">
        <v>1</v>
      </c>
      <c r="F1587">
        <v>237</v>
      </c>
      <c r="G1587">
        <v>15</v>
      </c>
      <c r="H1587">
        <v>253</v>
      </c>
      <c r="J1587">
        <v>26</v>
      </c>
    </row>
    <row r="1588" spans="1:10" x14ac:dyDescent="0.25">
      <c r="A1588" t="s">
        <v>314</v>
      </c>
      <c r="B1588" t="s">
        <v>484</v>
      </c>
      <c r="C1588" t="s">
        <v>16</v>
      </c>
      <c r="D1588" t="s">
        <v>143</v>
      </c>
      <c r="F1588">
        <v>104</v>
      </c>
      <c r="G1588">
        <v>4</v>
      </c>
      <c r="H1588">
        <v>108</v>
      </c>
      <c r="J1588">
        <v>27</v>
      </c>
    </row>
    <row r="1589" spans="1:10" x14ac:dyDescent="0.25">
      <c r="A1589" t="s">
        <v>314</v>
      </c>
      <c r="B1589" t="s">
        <v>485</v>
      </c>
      <c r="C1589" t="s">
        <v>16</v>
      </c>
      <c r="D1589" t="s">
        <v>143</v>
      </c>
      <c r="F1589">
        <v>8</v>
      </c>
      <c r="H1589">
        <v>8</v>
      </c>
      <c r="J1589">
        <v>28</v>
      </c>
    </row>
    <row r="1590" spans="1:10" x14ac:dyDescent="0.25">
      <c r="A1590" t="s">
        <v>314</v>
      </c>
      <c r="B1590" t="s">
        <v>486</v>
      </c>
      <c r="C1590" t="s">
        <v>16</v>
      </c>
      <c r="D1590" t="s">
        <v>143</v>
      </c>
      <c r="F1590">
        <v>133</v>
      </c>
      <c r="G1590">
        <v>4</v>
      </c>
      <c r="H1590">
        <v>137</v>
      </c>
      <c r="J1590">
        <v>29</v>
      </c>
    </row>
    <row r="1591" spans="1:10" x14ac:dyDescent="0.25">
      <c r="A1591" t="s">
        <v>314</v>
      </c>
      <c r="B1591" t="s">
        <v>487</v>
      </c>
      <c r="C1591" t="s">
        <v>16</v>
      </c>
      <c r="D1591" t="s">
        <v>143</v>
      </c>
      <c r="F1591">
        <v>2</v>
      </c>
      <c r="H1591">
        <v>2</v>
      </c>
      <c r="J1591">
        <v>30</v>
      </c>
    </row>
    <row r="1592" spans="1:10" x14ac:dyDescent="0.25">
      <c r="A1592" t="s">
        <v>314</v>
      </c>
      <c r="B1592" t="s">
        <v>488</v>
      </c>
      <c r="C1592" t="s">
        <v>16</v>
      </c>
      <c r="D1592" t="s">
        <v>143</v>
      </c>
      <c r="J1592">
        <v>31</v>
      </c>
    </row>
    <row r="1593" spans="1:10" x14ac:dyDescent="0.25">
      <c r="A1593" t="s">
        <v>314</v>
      </c>
      <c r="B1593" t="s">
        <v>489</v>
      </c>
      <c r="C1593" t="s">
        <v>16</v>
      </c>
      <c r="D1593" t="s">
        <v>143</v>
      </c>
      <c r="E1593">
        <v>1</v>
      </c>
      <c r="F1593">
        <v>310</v>
      </c>
      <c r="G1593">
        <v>19</v>
      </c>
      <c r="H1593">
        <v>330</v>
      </c>
      <c r="J1593">
        <v>32</v>
      </c>
    </row>
    <row r="1594" spans="1:10" x14ac:dyDescent="0.25">
      <c r="A1594" t="s">
        <v>314</v>
      </c>
      <c r="B1594" t="s">
        <v>490</v>
      </c>
      <c r="C1594" t="s">
        <v>16</v>
      </c>
      <c r="D1594" t="s">
        <v>143</v>
      </c>
      <c r="F1594">
        <v>326</v>
      </c>
      <c r="G1594">
        <v>33</v>
      </c>
      <c r="H1594">
        <v>359</v>
      </c>
      <c r="J1594">
        <v>33</v>
      </c>
    </row>
    <row r="1595" spans="1:10" x14ac:dyDescent="0.25">
      <c r="A1595" t="s">
        <v>314</v>
      </c>
      <c r="B1595" t="s">
        <v>491</v>
      </c>
      <c r="C1595" t="s">
        <v>16</v>
      </c>
      <c r="D1595" t="s">
        <v>143</v>
      </c>
      <c r="F1595">
        <v>0.64200000000000002</v>
      </c>
      <c r="G1595">
        <v>0.83299999999999996</v>
      </c>
      <c r="H1595">
        <v>0.68300000000000005</v>
      </c>
      <c r="J1595">
        <v>34</v>
      </c>
    </row>
    <row r="1596" spans="1:10" x14ac:dyDescent="0.25">
      <c r="A1596" t="s">
        <v>314</v>
      </c>
      <c r="B1596" t="s">
        <v>492</v>
      </c>
      <c r="C1596" t="s">
        <v>16</v>
      </c>
      <c r="D1596" t="s">
        <v>143</v>
      </c>
      <c r="E1596">
        <v>0.625</v>
      </c>
      <c r="F1596">
        <v>0.59799999999999998</v>
      </c>
      <c r="G1596">
        <v>0.66700000000000004</v>
      </c>
      <c r="H1596">
        <v>0.60299999999999998</v>
      </c>
      <c r="J1596">
        <v>35</v>
      </c>
    </row>
    <row r="1597" spans="1:10" x14ac:dyDescent="0.25">
      <c r="A1597" t="s">
        <v>314</v>
      </c>
      <c r="B1597" t="s">
        <v>178</v>
      </c>
      <c r="C1597" t="s">
        <v>16</v>
      </c>
      <c r="D1597" t="s">
        <v>143</v>
      </c>
      <c r="F1597">
        <v>6318</v>
      </c>
      <c r="G1597">
        <v>9782</v>
      </c>
      <c r="H1597">
        <v>7032</v>
      </c>
      <c r="J1597">
        <v>36</v>
      </c>
    </row>
    <row r="1598" spans="1:10" x14ac:dyDescent="0.25">
      <c r="A1598" t="s">
        <v>314</v>
      </c>
      <c r="B1598" t="s">
        <v>493</v>
      </c>
      <c r="C1598" t="s">
        <v>16</v>
      </c>
      <c r="D1598" t="s">
        <v>143</v>
      </c>
      <c r="G1598">
        <v>14</v>
      </c>
      <c r="J1598">
        <v>39</v>
      </c>
    </row>
    <row r="1599" spans="1:10" x14ac:dyDescent="0.25">
      <c r="A1599" t="s">
        <v>314</v>
      </c>
      <c r="B1599" t="s">
        <v>494</v>
      </c>
      <c r="C1599" t="s">
        <v>16</v>
      </c>
      <c r="D1599" t="s">
        <v>143</v>
      </c>
      <c r="G1599">
        <v>14</v>
      </c>
      <c r="H1599">
        <v>1</v>
      </c>
      <c r="J1599">
        <v>40</v>
      </c>
    </row>
    <row r="1600" spans="1:10" x14ac:dyDescent="0.25">
      <c r="A1600" t="s">
        <v>314</v>
      </c>
      <c r="B1600" t="s">
        <v>495</v>
      </c>
      <c r="C1600" t="s">
        <v>16</v>
      </c>
      <c r="D1600" t="s">
        <v>143</v>
      </c>
      <c r="G1600">
        <v>14</v>
      </c>
      <c r="H1600">
        <v>1</v>
      </c>
      <c r="J1600">
        <v>41</v>
      </c>
    </row>
    <row r="1601" spans="1:10" x14ac:dyDescent="0.25">
      <c r="A1601" t="s">
        <v>317</v>
      </c>
      <c r="B1601" t="s">
        <v>458</v>
      </c>
      <c r="C1601" t="s">
        <v>17</v>
      </c>
      <c r="D1601" t="s">
        <v>144</v>
      </c>
      <c r="E1601">
        <v>6</v>
      </c>
      <c r="F1601">
        <v>109</v>
      </c>
      <c r="H1601">
        <v>115</v>
      </c>
      <c r="J1601">
        <v>1</v>
      </c>
    </row>
    <row r="1602" spans="1:10" x14ac:dyDescent="0.25">
      <c r="A1602" t="s">
        <v>317</v>
      </c>
      <c r="B1602" t="s">
        <v>459</v>
      </c>
      <c r="C1602" t="s">
        <v>17</v>
      </c>
      <c r="D1602" t="s">
        <v>144</v>
      </c>
      <c r="F1602">
        <v>58</v>
      </c>
      <c r="G1602">
        <v>1</v>
      </c>
      <c r="H1602">
        <v>59</v>
      </c>
      <c r="J1602">
        <v>2</v>
      </c>
    </row>
    <row r="1603" spans="1:10" x14ac:dyDescent="0.25">
      <c r="A1603" t="s">
        <v>317</v>
      </c>
      <c r="B1603" t="s">
        <v>460</v>
      </c>
      <c r="C1603" t="s">
        <v>17</v>
      </c>
      <c r="D1603" t="s">
        <v>144</v>
      </c>
      <c r="F1603">
        <v>28</v>
      </c>
      <c r="H1603">
        <v>4</v>
      </c>
      <c r="J1603">
        <v>3</v>
      </c>
    </row>
    <row r="1604" spans="1:10" x14ac:dyDescent="0.25">
      <c r="A1604" t="s">
        <v>317</v>
      </c>
      <c r="B1604" t="s">
        <v>461</v>
      </c>
      <c r="C1604" t="s">
        <v>17</v>
      </c>
      <c r="D1604" t="s">
        <v>144</v>
      </c>
      <c r="F1604">
        <v>34</v>
      </c>
      <c r="H1604">
        <v>34</v>
      </c>
      <c r="J1604">
        <v>4</v>
      </c>
    </row>
    <row r="1605" spans="1:10" x14ac:dyDescent="0.25">
      <c r="A1605" t="s">
        <v>317</v>
      </c>
      <c r="B1605" t="s">
        <v>462</v>
      </c>
      <c r="C1605" t="s">
        <v>17</v>
      </c>
      <c r="D1605" t="s">
        <v>144</v>
      </c>
      <c r="F1605">
        <v>23</v>
      </c>
      <c r="G1605">
        <v>1</v>
      </c>
      <c r="H1605">
        <v>24</v>
      </c>
      <c r="J1605">
        <v>5</v>
      </c>
    </row>
    <row r="1606" spans="1:10" x14ac:dyDescent="0.25">
      <c r="A1606" t="s">
        <v>317</v>
      </c>
      <c r="B1606" t="s">
        <v>463</v>
      </c>
      <c r="C1606" t="s">
        <v>17</v>
      </c>
      <c r="D1606" t="s">
        <v>144</v>
      </c>
      <c r="F1606">
        <v>6</v>
      </c>
      <c r="H1606">
        <v>6</v>
      </c>
      <c r="J1606">
        <v>6</v>
      </c>
    </row>
    <row r="1607" spans="1:10" x14ac:dyDescent="0.25">
      <c r="A1607" t="s">
        <v>317</v>
      </c>
      <c r="B1607" t="s">
        <v>464</v>
      </c>
      <c r="C1607" t="s">
        <v>17</v>
      </c>
      <c r="D1607" t="s">
        <v>144</v>
      </c>
      <c r="J1607">
        <v>7</v>
      </c>
    </row>
    <row r="1608" spans="1:10" x14ac:dyDescent="0.25">
      <c r="A1608" t="s">
        <v>317</v>
      </c>
      <c r="B1608" t="s">
        <v>465</v>
      </c>
      <c r="C1608" t="s">
        <v>17</v>
      </c>
      <c r="D1608" t="s">
        <v>144</v>
      </c>
      <c r="J1608">
        <v>8</v>
      </c>
    </row>
    <row r="1609" spans="1:10" x14ac:dyDescent="0.25">
      <c r="A1609" t="s">
        <v>317</v>
      </c>
      <c r="B1609" t="s">
        <v>466</v>
      </c>
      <c r="C1609" t="s">
        <v>17</v>
      </c>
      <c r="D1609" t="s">
        <v>144</v>
      </c>
      <c r="F1609">
        <v>3</v>
      </c>
      <c r="H1609">
        <v>3</v>
      </c>
      <c r="J1609">
        <v>9</v>
      </c>
    </row>
    <row r="1610" spans="1:10" x14ac:dyDescent="0.25">
      <c r="A1610" t="s">
        <v>317</v>
      </c>
      <c r="B1610" t="s">
        <v>467</v>
      </c>
      <c r="C1610" t="s">
        <v>17</v>
      </c>
      <c r="D1610" t="s">
        <v>144</v>
      </c>
      <c r="J1610">
        <v>10</v>
      </c>
    </row>
    <row r="1611" spans="1:10" x14ac:dyDescent="0.25">
      <c r="A1611" t="s">
        <v>317</v>
      </c>
      <c r="B1611" t="s">
        <v>468</v>
      </c>
      <c r="C1611" t="s">
        <v>17</v>
      </c>
      <c r="D1611" t="s">
        <v>144</v>
      </c>
      <c r="F1611">
        <v>50</v>
      </c>
      <c r="G1611">
        <v>1</v>
      </c>
      <c r="H1611">
        <v>51</v>
      </c>
      <c r="J1611">
        <v>11</v>
      </c>
    </row>
    <row r="1612" spans="1:10" x14ac:dyDescent="0.25">
      <c r="A1612" t="s">
        <v>317</v>
      </c>
      <c r="B1612" t="s">
        <v>469</v>
      </c>
      <c r="C1612" t="s">
        <v>17</v>
      </c>
      <c r="D1612" t="s">
        <v>144</v>
      </c>
      <c r="J1612">
        <v>12</v>
      </c>
    </row>
    <row r="1613" spans="1:10" x14ac:dyDescent="0.25">
      <c r="A1613" t="s">
        <v>317</v>
      </c>
      <c r="B1613" t="s">
        <v>470</v>
      </c>
      <c r="C1613" t="s">
        <v>17</v>
      </c>
      <c r="D1613" t="s">
        <v>144</v>
      </c>
      <c r="F1613">
        <v>6</v>
      </c>
      <c r="H1613">
        <v>6</v>
      </c>
      <c r="J1613">
        <v>13</v>
      </c>
    </row>
    <row r="1614" spans="1:10" x14ac:dyDescent="0.25">
      <c r="A1614" t="s">
        <v>317</v>
      </c>
      <c r="B1614" t="s">
        <v>471</v>
      </c>
      <c r="C1614" t="s">
        <v>17</v>
      </c>
      <c r="D1614" t="s">
        <v>144</v>
      </c>
      <c r="F1614">
        <v>2</v>
      </c>
      <c r="H1614">
        <v>2</v>
      </c>
      <c r="J1614">
        <v>14</v>
      </c>
    </row>
    <row r="1615" spans="1:10" x14ac:dyDescent="0.25">
      <c r="A1615" t="s">
        <v>317</v>
      </c>
      <c r="B1615" t="s">
        <v>472</v>
      </c>
      <c r="C1615" t="s">
        <v>17</v>
      </c>
      <c r="D1615" t="s">
        <v>144</v>
      </c>
      <c r="J1615">
        <v>15</v>
      </c>
    </row>
    <row r="1616" spans="1:10" x14ac:dyDescent="0.25">
      <c r="A1616" t="s">
        <v>317</v>
      </c>
      <c r="B1616" t="s">
        <v>473</v>
      </c>
      <c r="C1616" t="s">
        <v>17</v>
      </c>
      <c r="D1616" t="s">
        <v>144</v>
      </c>
      <c r="F1616">
        <v>54</v>
      </c>
      <c r="G1616">
        <v>1</v>
      </c>
      <c r="H1616">
        <v>55</v>
      </c>
      <c r="J1616">
        <v>16</v>
      </c>
    </row>
    <row r="1617" spans="1:10" x14ac:dyDescent="0.25">
      <c r="A1617" t="s">
        <v>317</v>
      </c>
      <c r="B1617" t="s">
        <v>474</v>
      </c>
      <c r="C1617" t="s">
        <v>17</v>
      </c>
      <c r="D1617" t="s">
        <v>144</v>
      </c>
      <c r="F1617">
        <v>30</v>
      </c>
      <c r="G1617">
        <v>1</v>
      </c>
      <c r="H1617">
        <v>31</v>
      </c>
      <c r="J1617">
        <v>17</v>
      </c>
    </row>
    <row r="1618" spans="1:10" x14ac:dyDescent="0.25">
      <c r="A1618" t="s">
        <v>317</v>
      </c>
      <c r="B1618" t="s">
        <v>475</v>
      </c>
      <c r="C1618" t="s">
        <v>17</v>
      </c>
      <c r="D1618" t="s">
        <v>144</v>
      </c>
      <c r="F1618">
        <v>1</v>
      </c>
      <c r="H1618">
        <v>1</v>
      </c>
      <c r="J1618">
        <v>18</v>
      </c>
    </row>
    <row r="1619" spans="1:10" x14ac:dyDescent="0.25">
      <c r="A1619" t="s">
        <v>317</v>
      </c>
      <c r="B1619" t="s">
        <v>476</v>
      </c>
      <c r="C1619" t="s">
        <v>17</v>
      </c>
      <c r="D1619" t="s">
        <v>144</v>
      </c>
      <c r="F1619">
        <v>1</v>
      </c>
      <c r="H1619">
        <v>1</v>
      </c>
      <c r="J1619">
        <v>19</v>
      </c>
    </row>
    <row r="1620" spans="1:10" x14ac:dyDescent="0.25">
      <c r="A1620" t="s">
        <v>317</v>
      </c>
      <c r="B1620" t="s">
        <v>477</v>
      </c>
      <c r="C1620" t="s">
        <v>17</v>
      </c>
      <c r="D1620" t="s">
        <v>144</v>
      </c>
      <c r="F1620">
        <v>5</v>
      </c>
      <c r="H1620">
        <v>5</v>
      </c>
      <c r="J1620">
        <v>20</v>
      </c>
    </row>
    <row r="1621" spans="1:10" x14ac:dyDescent="0.25">
      <c r="A1621" t="s">
        <v>317</v>
      </c>
      <c r="B1621" t="s">
        <v>478</v>
      </c>
      <c r="C1621" t="s">
        <v>17</v>
      </c>
      <c r="D1621" t="s">
        <v>144</v>
      </c>
      <c r="F1621">
        <v>14</v>
      </c>
      <c r="H1621">
        <v>14</v>
      </c>
      <c r="J1621">
        <v>21</v>
      </c>
    </row>
    <row r="1622" spans="1:10" x14ac:dyDescent="0.25">
      <c r="A1622" t="s">
        <v>317</v>
      </c>
      <c r="B1622" t="s">
        <v>479</v>
      </c>
      <c r="C1622" t="s">
        <v>17</v>
      </c>
      <c r="D1622" t="s">
        <v>144</v>
      </c>
      <c r="F1622">
        <v>1</v>
      </c>
      <c r="H1622">
        <v>1</v>
      </c>
      <c r="J1622">
        <v>22</v>
      </c>
    </row>
    <row r="1623" spans="1:10" x14ac:dyDescent="0.25">
      <c r="A1623" t="s">
        <v>317</v>
      </c>
      <c r="B1623" t="s">
        <v>480</v>
      </c>
      <c r="C1623" t="s">
        <v>17</v>
      </c>
      <c r="D1623" t="s">
        <v>144</v>
      </c>
      <c r="J1623">
        <v>23</v>
      </c>
    </row>
    <row r="1624" spans="1:10" x14ac:dyDescent="0.25">
      <c r="A1624" t="s">
        <v>317</v>
      </c>
      <c r="B1624" t="s">
        <v>481</v>
      </c>
      <c r="C1624" t="s">
        <v>17</v>
      </c>
      <c r="D1624" t="s">
        <v>144</v>
      </c>
      <c r="F1624">
        <v>20</v>
      </c>
      <c r="H1624">
        <v>20</v>
      </c>
      <c r="J1624">
        <v>24</v>
      </c>
    </row>
    <row r="1625" spans="1:10" x14ac:dyDescent="0.25">
      <c r="A1625" t="s">
        <v>317</v>
      </c>
      <c r="B1625" t="s">
        <v>482</v>
      </c>
      <c r="C1625" t="s">
        <v>17</v>
      </c>
      <c r="D1625" t="s">
        <v>144</v>
      </c>
      <c r="F1625">
        <v>19</v>
      </c>
      <c r="H1625">
        <v>19</v>
      </c>
      <c r="J1625">
        <v>25</v>
      </c>
    </row>
    <row r="1626" spans="1:10" x14ac:dyDescent="0.25">
      <c r="A1626" t="s">
        <v>317</v>
      </c>
      <c r="B1626" t="s">
        <v>483</v>
      </c>
      <c r="C1626" t="s">
        <v>17</v>
      </c>
      <c r="D1626" t="s">
        <v>144</v>
      </c>
      <c r="F1626">
        <v>1</v>
      </c>
      <c r="H1626">
        <v>1</v>
      </c>
      <c r="J1626">
        <v>26</v>
      </c>
    </row>
    <row r="1627" spans="1:10" x14ac:dyDescent="0.25">
      <c r="A1627" t="s">
        <v>317</v>
      </c>
      <c r="B1627" t="s">
        <v>484</v>
      </c>
      <c r="C1627" t="s">
        <v>17</v>
      </c>
      <c r="D1627" t="s">
        <v>144</v>
      </c>
      <c r="F1627">
        <v>1</v>
      </c>
      <c r="H1627">
        <v>1</v>
      </c>
      <c r="J1627">
        <v>27</v>
      </c>
    </row>
    <row r="1628" spans="1:10" x14ac:dyDescent="0.25">
      <c r="A1628" t="s">
        <v>317</v>
      </c>
      <c r="B1628" t="s">
        <v>485</v>
      </c>
      <c r="C1628" t="s">
        <v>17</v>
      </c>
      <c r="D1628" t="s">
        <v>144</v>
      </c>
      <c r="J1628">
        <v>28</v>
      </c>
    </row>
    <row r="1629" spans="1:10" x14ac:dyDescent="0.25">
      <c r="A1629" t="s">
        <v>317</v>
      </c>
      <c r="B1629" t="s">
        <v>486</v>
      </c>
      <c r="C1629" t="s">
        <v>17</v>
      </c>
      <c r="D1629" t="s">
        <v>144</v>
      </c>
      <c r="J1629">
        <v>29</v>
      </c>
    </row>
    <row r="1630" spans="1:10" x14ac:dyDescent="0.25">
      <c r="A1630" t="s">
        <v>317</v>
      </c>
      <c r="B1630" t="s">
        <v>487</v>
      </c>
      <c r="C1630" t="s">
        <v>17</v>
      </c>
      <c r="D1630" t="s">
        <v>144</v>
      </c>
      <c r="J1630">
        <v>30</v>
      </c>
    </row>
    <row r="1631" spans="1:10" x14ac:dyDescent="0.25">
      <c r="A1631" t="s">
        <v>317</v>
      </c>
      <c r="B1631" t="s">
        <v>488</v>
      </c>
      <c r="C1631" t="s">
        <v>17</v>
      </c>
      <c r="D1631" t="s">
        <v>144</v>
      </c>
      <c r="J1631">
        <v>31</v>
      </c>
    </row>
    <row r="1632" spans="1:10" x14ac:dyDescent="0.25">
      <c r="A1632" t="s">
        <v>317</v>
      </c>
      <c r="B1632" t="s">
        <v>489</v>
      </c>
      <c r="C1632" t="s">
        <v>17</v>
      </c>
      <c r="D1632" t="s">
        <v>144</v>
      </c>
      <c r="F1632">
        <v>1</v>
      </c>
      <c r="H1632">
        <v>1</v>
      </c>
      <c r="J1632">
        <v>32</v>
      </c>
    </row>
    <row r="1633" spans="1:10" x14ac:dyDescent="0.25">
      <c r="A1633" t="s">
        <v>317</v>
      </c>
      <c r="B1633" t="s">
        <v>490</v>
      </c>
      <c r="C1633" t="s">
        <v>17</v>
      </c>
      <c r="D1633" t="s">
        <v>144</v>
      </c>
      <c r="J1633">
        <v>33</v>
      </c>
    </row>
    <row r="1634" spans="1:10" x14ac:dyDescent="0.25">
      <c r="A1634" t="s">
        <v>317</v>
      </c>
      <c r="B1634" t="s">
        <v>491</v>
      </c>
      <c r="C1634" t="s">
        <v>17</v>
      </c>
      <c r="D1634" t="s">
        <v>144</v>
      </c>
      <c r="E1634">
        <v>0.79500000000000004</v>
      </c>
      <c r="F1634">
        <v>0.5</v>
      </c>
      <c r="G1634">
        <v>1</v>
      </c>
      <c r="H1634">
        <v>0.70099999999999996</v>
      </c>
      <c r="J1634">
        <v>34</v>
      </c>
    </row>
    <row r="1635" spans="1:10" x14ac:dyDescent="0.25">
      <c r="A1635" t="s">
        <v>317</v>
      </c>
      <c r="B1635" t="s">
        <v>492</v>
      </c>
      <c r="C1635" t="s">
        <v>17</v>
      </c>
      <c r="D1635" t="s">
        <v>144</v>
      </c>
      <c r="E1635">
        <v>0.61</v>
      </c>
      <c r="F1635">
        <v>0.61099999999999999</v>
      </c>
      <c r="G1635">
        <v>0.75</v>
      </c>
      <c r="H1635">
        <v>0.61899999999999999</v>
      </c>
      <c r="J1635">
        <v>35</v>
      </c>
    </row>
    <row r="1636" spans="1:10" x14ac:dyDescent="0.25">
      <c r="A1636" t="s">
        <v>317</v>
      </c>
      <c r="B1636" t="s">
        <v>178</v>
      </c>
      <c r="C1636" t="s">
        <v>17</v>
      </c>
      <c r="D1636" t="s">
        <v>144</v>
      </c>
      <c r="E1636">
        <v>6655</v>
      </c>
      <c r="F1636">
        <v>10897</v>
      </c>
      <c r="G1636">
        <v>6626</v>
      </c>
      <c r="H1636">
        <v>7403</v>
      </c>
      <c r="J1636">
        <v>36</v>
      </c>
    </row>
    <row r="1637" spans="1:10" x14ac:dyDescent="0.25">
      <c r="A1637" t="s">
        <v>317</v>
      </c>
      <c r="B1637" t="s">
        <v>493</v>
      </c>
      <c r="C1637" t="s">
        <v>17</v>
      </c>
      <c r="D1637" t="s">
        <v>144</v>
      </c>
      <c r="G1637">
        <v>3</v>
      </c>
      <c r="J1637">
        <v>39</v>
      </c>
    </row>
    <row r="1638" spans="1:10" x14ac:dyDescent="0.25">
      <c r="A1638" t="s">
        <v>317</v>
      </c>
      <c r="B1638" t="s">
        <v>494</v>
      </c>
      <c r="C1638" t="s">
        <v>17</v>
      </c>
      <c r="D1638" t="s">
        <v>144</v>
      </c>
      <c r="G1638">
        <v>3</v>
      </c>
      <c r="H1638">
        <v>1</v>
      </c>
      <c r="J1638">
        <v>40</v>
      </c>
    </row>
    <row r="1639" spans="1:10" x14ac:dyDescent="0.25">
      <c r="A1639" t="s">
        <v>317</v>
      </c>
      <c r="B1639" t="s">
        <v>495</v>
      </c>
      <c r="C1639" t="s">
        <v>17</v>
      </c>
      <c r="D1639" t="s">
        <v>144</v>
      </c>
      <c r="G1639">
        <v>3</v>
      </c>
      <c r="H1639">
        <v>1</v>
      </c>
      <c r="J1639">
        <v>41</v>
      </c>
    </row>
    <row r="1640" spans="1:10" x14ac:dyDescent="0.25">
      <c r="A1640" t="s">
        <v>318</v>
      </c>
      <c r="B1640" t="s">
        <v>458</v>
      </c>
      <c r="C1640" t="s">
        <v>17</v>
      </c>
      <c r="D1640" t="s">
        <v>145</v>
      </c>
      <c r="E1640">
        <v>88</v>
      </c>
      <c r="F1640">
        <v>176</v>
      </c>
      <c r="G1640">
        <v>6</v>
      </c>
      <c r="H1640">
        <v>270</v>
      </c>
      <c r="J1640">
        <v>1</v>
      </c>
    </row>
    <row r="1641" spans="1:10" x14ac:dyDescent="0.25">
      <c r="A1641" t="s">
        <v>318</v>
      </c>
      <c r="B1641" t="s">
        <v>459</v>
      </c>
      <c r="C1641" t="s">
        <v>17</v>
      </c>
      <c r="D1641" t="s">
        <v>145</v>
      </c>
      <c r="E1641">
        <v>7</v>
      </c>
      <c r="F1641">
        <v>126</v>
      </c>
      <c r="G1641">
        <v>15</v>
      </c>
      <c r="H1641">
        <v>148</v>
      </c>
      <c r="J1641">
        <v>2</v>
      </c>
    </row>
    <row r="1642" spans="1:10" x14ac:dyDescent="0.25">
      <c r="A1642" t="s">
        <v>318</v>
      </c>
      <c r="B1642" t="s">
        <v>460</v>
      </c>
      <c r="C1642" t="s">
        <v>17</v>
      </c>
      <c r="D1642" t="s">
        <v>145</v>
      </c>
      <c r="E1642">
        <v>4</v>
      </c>
      <c r="F1642">
        <v>73</v>
      </c>
      <c r="G1642">
        <v>2</v>
      </c>
      <c r="H1642">
        <v>5</v>
      </c>
      <c r="J1642">
        <v>3</v>
      </c>
    </row>
    <row r="1643" spans="1:10" x14ac:dyDescent="0.25">
      <c r="A1643" t="s">
        <v>318</v>
      </c>
      <c r="B1643" t="s">
        <v>461</v>
      </c>
      <c r="C1643" t="s">
        <v>17</v>
      </c>
      <c r="D1643" t="s">
        <v>145</v>
      </c>
      <c r="E1643">
        <v>2</v>
      </c>
      <c r="F1643">
        <v>59</v>
      </c>
      <c r="G1643">
        <v>6</v>
      </c>
      <c r="H1643">
        <v>67</v>
      </c>
      <c r="J1643">
        <v>4</v>
      </c>
    </row>
    <row r="1644" spans="1:10" x14ac:dyDescent="0.25">
      <c r="A1644" t="s">
        <v>318</v>
      </c>
      <c r="B1644" t="s">
        <v>462</v>
      </c>
      <c r="C1644" t="s">
        <v>17</v>
      </c>
      <c r="D1644" t="s">
        <v>145</v>
      </c>
      <c r="E1644">
        <v>5</v>
      </c>
      <c r="F1644">
        <v>67</v>
      </c>
      <c r="G1644">
        <v>9</v>
      </c>
      <c r="H1644">
        <v>81</v>
      </c>
      <c r="J1644">
        <v>5</v>
      </c>
    </row>
    <row r="1645" spans="1:10" x14ac:dyDescent="0.25">
      <c r="A1645" t="s">
        <v>318</v>
      </c>
      <c r="B1645" t="s">
        <v>463</v>
      </c>
      <c r="C1645" t="s">
        <v>17</v>
      </c>
      <c r="D1645" t="s">
        <v>145</v>
      </c>
      <c r="F1645">
        <v>22</v>
      </c>
      <c r="G1645">
        <v>6</v>
      </c>
      <c r="H1645">
        <v>28</v>
      </c>
      <c r="J1645">
        <v>6</v>
      </c>
    </row>
    <row r="1646" spans="1:10" x14ac:dyDescent="0.25">
      <c r="A1646" t="s">
        <v>318</v>
      </c>
      <c r="B1646" t="s">
        <v>464</v>
      </c>
      <c r="C1646" t="s">
        <v>17</v>
      </c>
      <c r="D1646" t="s">
        <v>145</v>
      </c>
      <c r="F1646">
        <v>1</v>
      </c>
      <c r="H1646">
        <v>1</v>
      </c>
      <c r="J1646">
        <v>7</v>
      </c>
    </row>
    <row r="1647" spans="1:10" x14ac:dyDescent="0.25">
      <c r="A1647" t="s">
        <v>318</v>
      </c>
      <c r="B1647" t="s">
        <v>465</v>
      </c>
      <c r="C1647" t="s">
        <v>17</v>
      </c>
      <c r="D1647" t="s">
        <v>145</v>
      </c>
      <c r="E1647">
        <v>1</v>
      </c>
      <c r="F1647">
        <v>2</v>
      </c>
      <c r="H1647">
        <v>3</v>
      </c>
      <c r="J1647">
        <v>8</v>
      </c>
    </row>
    <row r="1648" spans="1:10" x14ac:dyDescent="0.25">
      <c r="A1648" t="s">
        <v>318</v>
      </c>
      <c r="B1648" t="s">
        <v>466</v>
      </c>
      <c r="C1648" t="s">
        <v>17</v>
      </c>
      <c r="D1648" t="s">
        <v>145</v>
      </c>
      <c r="F1648">
        <v>25</v>
      </c>
      <c r="G1648">
        <v>7</v>
      </c>
      <c r="H1648">
        <v>32</v>
      </c>
      <c r="J1648">
        <v>9</v>
      </c>
    </row>
    <row r="1649" spans="1:10" x14ac:dyDescent="0.25">
      <c r="A1649" t="s">
        <v>318</v>
      </c>
      <c r="B1649" t="s">
        <v>467</v>
      </c>
      <c r="C1649" t="s">
        <v>17</v>
      </c>
      <c r="D1649" t="s">
        <v>145</v>
      </c>
      <c r="J1649">
        <v>10</v>
      </c>
    </row>
    <row r="1650" spans="1:10" x14ac:dyDescent="0.25">
      <c r="A1650" t="s">
        <v>318</v>
      </c>
      <c r="B1650" t="s">
        <v>468</v>
      </c>
      <c r="C1650" t="s">
        <v>17</v>
      </c>
      <c r="D1650" t="s">
        <v>145</v>
      </c>
      <c r="E1650">
        <v>3</v>
      </c>
      <c r="F1650">
        <v>83</v>
      </c>
      <c r="G1650">
        <v>7</v>
      </c>
      <c r="H1650">
        <v>93</v>
      </c>
      <c r="J1650">
        <v>11</v>
      </c>
    </row>
    <row r="1651" spans="1:10" x14ac:dyDescent="0.25">
      <c r="A1651" t="s">
        <v>318</v>
      </c>
      <c r="B1651" t="s">
        <v>469</v>
      </c>
      <c r="C1651" t="s">
        <v>17</v>
      </c>
      <c r="D1651" t="s">
        <v>145</v>
      </c>
      <c r="F1651">
        <v>4</v>
      </c>
      <c r="G1651">
        <v>2</v>
      </c>
      <c r="H1651">
        <v>6</v>
      </c>
      <c r="J1651">
        <v>12</v>
      </c>
    </row>
    <row r="1652" spans="1:10" x14ac:dyDescent="0.25">
      <c r="A1652" t="s">
        <v>318</v>
      </c>
      <c r="B1652" t="s">
        <v>470</v>
      </c>
      <c r="C1652" t="s">
        <v>17</v>
      </c>
      <c r="D1652" t="s">
        <v>145</v>
      </c>
      <c r="F1652">
        <v>5</v>
      </c>
      <c r="H1652">
        <v>5</v>
      </c>
      <c r="J1652">
        <v>13</v>
      </c>
    </row>
    <row r="1653" spans="1:10" x14ac:dyDescent="0.25">
      <c r="A1653" t="s">
        <v>318</v>
      </c>
      <c r="B1653" t="s">
        <v>471</v>
      </c>
      <c r="C1653" t="s">
        <v>17</v>
      </c>
      <c r="D1653" t="s">
        <v>145</v>
      </c>
      <c r="E1653">
        <v>2</v>
      </c>
      <c r="F1653">
        <v>12</v>
      </c>
      <c r="G1653">
        <v>1</v>
      </c>
      <c r="H1653">
        <v>15</v>
      </c>
      <c r="J1653">
        <v>14</v>
      </c>
    </row>
    <row r="1654" spans="1:10" x14ac:dyDescent="0.25">
      <c r="A1654" t="s">
        <v>318</v>
      </c>
      <c r="B1654" t="s">
        <v>472</v>
      </c>
      <c r="C1654" t="s">
        <v>17</v>
      </c>
      <c r="D1654" t="s">
        <v>145</v>
      </c>
      <c r="J1654">
        <v>15</v>
      </c>
    </row>
    <row r="1655" spans="1:10" x14ac:dyDescent="0.25">
      <c r="A1655" t="s">
        <v>318</v>
      </c>
      <c r="B1655" t="s">
        <v>473</v>
      </c>
      <c r="C1655" t="s">
        <v>17</v>
      </c>
      <c r="D1655" t="s">
        <v>145</v>
      </c>
      <c r="E1655">
        <v>6</v>
      </c>
      <c r="F1655">
        <v>119</v>
      </c>
      <c r="G1655">
        <v>12</v>
      </c>
      <c r="H1655">
        <v>137</v>
      </c>
      <c r="J1655">
        <v>16</v>
      </c>
    </row>
    <row r="1656" spans="1:10" x14ac:dyDescent="0.25">
      <c r="A1656" t="s">
        <v>318</v>
      </c>
      <c r="B1656" t="s">
        <v>474</v>
      </c>
      <c r="C1656" t="s">
        <v>17</v>
      </c>
      <c r="D1656" t="s">
        <v>145</v>
      </c>
      <c r="E1656">
        <v>4</v>
      </c>
      <c r="F1656">
        <v>51</v>
      </c>
      <c r="G1656">
        <v>9</v>
      </c>
      <c r="H1656">
        <v>64</v>
      </c>
      <c r="J1656">
        <v>17</v>
      </c>
    </row>
    <row r="1657" spans="1:10" x14ac:dyDescent="0.25">
      <c r="A1657" t="s">
        <v>318</v>
      </c>
      <c r="B1657" t="s">
        <v>475</v>
      </c>
      <c r="C1657" t="s">
        <v>17</v>
      </c>
      <c r="D1657" t="s">
        <v>145</v>
      </c>
      <c r="E1657">
        <v>2</v>
      </c>
      <c r="F1657">
        <v>5</v>
      </c>
      <c r="G1657">
        <v>4</v>
      </c>
      <c r="H1657">
        <v>11</v>
      </c>
      <c r="J1657">
        <v>18</v>
      </c>
    </row>
    <row r="1658" spans="1:10" x14ac:dyDescent="0.25">
      <c r="A1658" t="s">
        <v>318</v>
      </c>
      <c r="B1658" t="s">
        <v>476</v>
      </c>
      <c r="C1658" t="s">
        <v>17</v>
      </c>
      <c r="D1658" t="s">
        <v>145</v>
      </c>
      <c r="E1658">
        <v>1</v>
      </c>
      <c r="F1658">
        <v>4</v>
      </c>
      <c r="H1658">
        <v>5</v>
      </c>
      <c r="J1658">
        <v>19</v>
      </c>
    </row>
    <row r="1659" spans="1:10" x14ac:dyDescent="0.25">
      <c r="A1659" t="s">
        <v>318</v>
      </c>
      <c r="B1659" t="s">
        <v>477</v>
      </c>
      <c r="C1659" t="s">
        <v>17</v>
      </c>
      <c r="D1659" t="s">
        <v>145</v>
      </c>
      <c r="F1659">
        <v>13</v>
      </c>
      <c r="H1659">
        <v>13</v>
      </c>
      <c r="J1659">
        <v>20</v>
      </c>
    </row>
    <row r="1660" spans="1:10" x14ac:dyDescent="0.25">
      <c r="A1660" t="s">
        <v>318</v>
      </c>
      <c r="B1660" t="s">
        <v>478</v>
      </c>
      <c r="C1660" t="s">
        <v>17</v>
      </c>
      <c r="D1660" t="s">
        <v>145</v>
      </c>
      <c r="F1660">
        <v>29</v>
      </c>
      <c r="H1660">
        <v>29</v>
      </c>
      <c r="J1660">
        <v>21</v>
      </c>
    </row>
    <row r="1661" spans="1:10" x14ac:dyDescent="0.25">
      <c r="A1661" t="s">
        <v>318</v>
      </c>
      <c r="B1661" t="s">
        <v>479</v>
      </c>
      <c r="C1661" t="s">
        <v>17</v>
      </c>
      <c r="D1661" t="s">
        <v>145</v>
      </c>
      <c r="F1661">
        <v>9</v>
      </c>
      <c r="G1661">
        <v>1</v>
      </c>
      <c r="H1661">
        <v>10</v>
      </c>
      <c r="J1661">
        <v>22</v>
      </c>
    </row>
    <row r="1662" spans="1:10" x14ac:dyDescent="0.25">
      <c r="A1662" t="s">
        <v>318</v>
      </c>
      <c r="B1662" t="s">
        <v>480</v>
      </c>
      <c r="C1662" t="s">
        <v>17</v>
      </c>
      <c r="D1662" t="s">
        <v>145</v>
      </c>
      <c r="J1662">
        <v>23</v>
      </c>
    </row>
    <row r="1663" spans="1:10" x14ac:dyDescent="0.25">
      <c r="A1663" t="s">
        <v>318</v>
      </c>
      <c r="B1663" t="s">
        <v>481</v>
      </c>
      <c r="C1663" t="s">
        <v>17</v>
      </c>
      <c r="D1663" t="s">
        <v>145</v>
      </c>
      <c r="E1663">
        <v>3</v>
      </c>
      <c r="F1663">
        <v>24</v>
      </c>
      <c r="G1663">
        <v>5</v>
      </c>
      <c r="H1663">
        <v>32</v>
      </c>
      <c r="J1663">
        <v>24</v>
      </c>
    </row>
    <row r="1664" spans="1:10" x14ac:dyDescent="0.25">
      <c r="A1664" t="s">
        <v>318</v>
      </c>
      <c r="B1664" t="s">
        <v>482</v>
      </c>
      <c r="C1664" t="s">
        <v>17</v>
      </c>
      <c r="D1664" t="s">
        <v>145</v>
      </c>
      <c r="E1664">
        <v>4</v>
      </c>
      <c r="F1664">
        <v>47</v>
      </c>
      <c r="G1664">
        <v>3</v>
      </c>
      <c r="H1664">
        <v>54</v>
      </c>
      <c r="J1664">
        <v>25</v>
      </c>
    </row>
    <row r="1665" spans="1:10" x14ac:dyDescent="0.25">
      <c r="A1665" t="s">
        <v>318</v>
      </c>
      <c r="B1665" t="s">
        <v>483</v>
      </c>
      <c r="C1665" t="s">
        <v>17</v>
      </c>
      <c r="D1665" t="s">
        <v>145</v>
      </c>
      <c r="F1665">
        <v>7</v>
      </c>
      <c r="G1665">
        <v>3</v>
      </c>
      <c r="H1665">
        <v>10</v>
      </c>
      <c r="J1665">
        <v>26</v>
      </c>
    </row>
    <row r="1666" spans="1:10" x14ac:dyDescent="0.25">
      <c r="A1666" t="s">
        <v>318</v>
      </c>
      <c r="B1666" t="s">
        <v>484</v>
      </c>
      <c r="C1666" t="s">
        <v>17</v>
      </c>
      <c r="D1666" t="s">
        <v>145</v>
      </c>
      <c r="F1666">
        <v>2</v>
      </c>
      <c r="H1666">
        <v>2</v>
      </c>
      <c r="J1666">
        <v>27</v>
      </c>
    </row>
    <row r="1667" spans="1:10" x14ac:dyDescent="0.25">
      <c r="A1667" t="s">
        <v>318</v>
      </c>
      <c r="B1667" t="s">
        <v>485</v>
      </c>
      <c r="C1667" t="s">
        <v>17</v>
      </c>
      <c r="D1667" t="s">
        <v>145</v>
      </c>
      <c r="J1667">
        <v>28</v>
      </c>
    </row>
    <row r="1668" spans="1:10" x14ac:dyDescent="0.25">
      <c r="A1668" t="s">
        <v>318</v>
      </c>
      <c r="B1668" t="s">
        <v>486</v>
      </c>
      <c r="C1668" t="s">
        <v>17</v>
      </c>
      <c r="D1668" t="s">
        <v>145</v>
      </c>
      <c r="F1668">
        <v>11</v>
      </c>
      <c r="H1668">
        <v>11</v>
      </c>
      <c r="J1668">
        <v>29</v>
      </c>
    </row>
    <row r="1669" spans="1:10" x14ac:dyDescent="0.25">
      <c r="A1669" t="s">
        <v>318</v>
      </c>
      <c r="B1669" t="s">
        <v>487</v>
      </c>
      <c r="C1669" t="s">
        <v>17</v>
      </c>
      <c r="D1669" t="s">
        <v>145</v>
      </c>
      <c r="J1669">
        <v>30</v>
      </c>
    </row>
    <row r="1670" spans="1:10" x14ac:dyDescent="0.25">
      <c r="A1670" t="s">
        <v>318</v>
      </c>
      <c r="B1670" t="s">
        <v>488</v>
      </c>
      <c r="C1670" t="s">
        <v>17</v>
      </c>
      <c r="D1670" t="s">
        <v>145</v>
      </c>
      <c r="J1670">
        <v>31</v>
      </c>
    </row>
    <row r="1671" spans="1:10" x14ac:dyDescent="0.25">
      <c r="A1671" t="s">
        <v>318</v>
      </c>
      <c r="B1671" t="s">
        <v>489</v>
      </c>
      <c r="C1671" t="s">
        <v>17</v>
      </c>
      <c r="D1671" t="s">
        <v>145</v>
      </c>
      <c r="E1671">
        <v>1</v>
      </c>
      <c r="F1671">
        <v>12</v>
      </c>
      <c r="G1671">
        <v>1</v>
      </c>
      <c r="H1671">
        <v>14</v>
      </c>
      <c r="J1671">
        <v>32</v>
      </c>
    </row>
    <row r="1672" spans="1:10" x14ac:dyDescent="0.25">
      <c r="A1672" t="s">
        <v>318</v>
      </c>
      <c r="B1672" t="s">
        <v>490</v>
      </c>
      <c r="C1672" t="s">
        <v>17</v>
      </c>
      <c r="D1672" t="s">
        <v>145</v>
      </c>
      <c r="F1672">
        <v>3</v>
      </c>
      <c r="G1672">
        <v>2</v>
      </c>
      <c r="H1672">
        <v>5</v>
      </c>
      <c r="J1672">
        <v>33</v>
      </c>
    </row>
    <row r="1673" spans="1:10" x14ac:dyDescent="0.25">
      <c r="A1673" t="s">
        <v>318</v>
      </c>
      <c r="B1673" t="s">
        <v>491</v>
      </c>
      <c r="C1673" t="s">
        <v>17</v>
      </c>
      <c r="D1673" t="s">
        <v>145</v>
      </c>
      <c r="E1673">
        <v>0.67600000000000005</v>
      </c>
      <c r="F1673">
        <v>0.623</v>
      </c>
      <c r="G1673">
        <v>1</v>
      </c>
      <c r="H1673">
        <v>0.66900000000000004</v>
      </c>
      <c r="J1673">
        <v>34</v>
      </c>
    </row>
    <row r="1674" spans="1:10" x14ac:dyDescent="0.25">
      <c r="A1674" t="s">
        <v>318</v>
      </c>
      <c r="B1674" t="s">
        <v>492</v>
      </c>
      <c r="C1674" t="s">
        <v>17</v>
      </c>
      <c r="D1674" t="s">
        <v>145</v>
      </c>
      <c r="E1674">
        <v>0.56399999999999995</v>
      </c>
      <c r="F1674">
        <v>0.51400000000000001</v>
      </c>
      <c r="G1674">
        <v>0.66700000000000004</v>
      </c>
      <c r="H1674">
        <v>0.56000000000000005</v>
      </c>
      <c r="J1674">
        <v>35</v>
      </c>
    </row>
    <row r="1675" spans="1:10" x14ac:dyDescent="0.25">
      <c r="A1675" t="s">
        <v>318</v>
      </c>
      <c r="B1675" t="s">
        <v>178</v>
      </c>
      <c r="C1675" t="s">
        <v>17</v>
      </c>
      <c r="D1675" t="s">
        <v>145</v>
      </c>
      <c r="E1675">
        <v>7192</v>
      </c>
      <c r="F1675">
        <v>6997</v>
      </c>
      <c r="G1675">
        <v>9536</v>
      </c>
      <c r="H1675">
        <v>7233</v>
      </c>
      <c r="J1675">
        <v>36</v>
      </c>
    </row>
    <row r="1676" spans="1:10" x14ac:dyDescent="0.25">
      <c r="A1676" t="s">
        <v>318</v>
      </c>
      <c r="B1676" t="s">
        <v>493</v>
      </c>
      <c r="C1676" t="s">
        <v>17</v>
      </c>
      <c r="D1676" t="s">
        <v>145</v>
      </c>
      <c r="G1676">
        <v>3</v>
      </c>
      <c r="J1676">
        <v>39</v>
      </c>
    </row>
    <row r="1677" spans="1:10" x14ac:dyDescent="0.25">
      <c r="A1677" t="s">
        <v>318</v>
      </c>
      <c r="B1677" t="s">
        <v>494</v>
      </c>
      <c r="C1677" t="s">
        <v>17</v>
      </c>
      <c r="D1677" t="s">
        <v>145</v>
      </c>
      <c r="G1677">
        <v>3</v>
      </c>
      <c r="H1677">
        <v>1</v>
      </c>
      <c r="J1677">
        <v>40</v>
      </c>
    </row>
    <row r="1678" spans="1:10" x14ac:dyDescent="0.25">
      <c r="A1678" t="s">
        <v>318</v>
      </c>
      <c r="B1678" t="s">
        <v>495</v>
      </c>
      <c r="C1678" t="s">
        <v>17</v>
      </c>
      <c r="D1678" t="s">
        <v>145</v>
      </c>
      <c r="G1678">
        <v>3</v>
      </c>
      <c r="H1678">
        <v>1</v>
      </c>
      <c r="J1678">
        <v>41</v>
      </c>
    </row>
    <row r="1679" spans="1:10" x14ac:dyDescent="0.25">
      <c r="A1679" t="s">
        <v>316</v>
      </c>
      <c r="B1679" t="s">
        <v>458</v>
      </c>
      <c r="C1679" t="s">
        <v>17</v>
      </c>
      <c r="D1679" t="s">
        <v>146</v>
      </c>
      <c r="F1679">
        <v>23</v>
      </c>
      <c r="H1679">
        <v>23</v>
      </c>
      <c r="J1679">
        <v>1</v>
      </c>
    </row>
    <row r="1680" spans="1:10" x14ac:dyDescent="0.25">
      <c r="A1680" t="s">
        <v>316</v>
      </c>
      <c r="B1680" t="s">
        <v>459</v>
      </c>
      <c r="C1680" t="s">
        <v>17</v>
      </c>
      <c r="D1680" t="s">
        <v>146</v>
      </c>
      <c r="E1680">
        <v>1</v>
      </c>
      <c r="F1680">
        <v>19</v>
      </c>
      <c r="G1680">
        <v>4</v>
      </c>
      <c r="H1680">
        <v>24</v>
      </c>
      <c r="J1680">
        <v>2</v>
      </c>
    </row>
    <row r="1681" spans="1:10" x14ac:dyDescent="0.25">
      <c r="A1681" t="s">
        <v>316</v>
      </c>
      <c r="B1681" t="s">
        <v>460</v>
      </c>
      <c r="C1681" t="s">
        <v>17</v>
      </c>
      <c r="D1681" t="s">
        <v>146</v>
      </c>
      <c r="E1681">
        <v>1</v>
      </c>
      <c r="F1681">
        <v>14</v>
      </c>
      <c r="H1681">
        <v>3</v>
      </c>
      <c r="J1681">
        <v>3</v>
      </c>
    </row>
    <row r="1682" spans="1:10" x14ac:dyDescent="0.25">
      <c r="A1682" t="s">
        <v>316</v>
      </c>
      <c r="B1682" t="s">
        <v>461</v>
      </c>
      <c r="C1682" t="s">
        <v>17</v>
      </c>
      <c r="D1682" t="s">
        <v>146</v>
      </c>
      <c r="F1682">
        <v>11</v>
      </c>
      <c r="G1682">
        <v>2</v>
      </c>
      <c r="H1682">
        <v>13</v>
      </c>
      <c r="J1682">
        <v>4</v>
      </c>
    </row>
    <row r="1683" spans="1:10" x14ac:dyDescent="0.25">
      <c r="A1683" t="s">
        <v>316</v>
      </c>
      <c r="B1683" t="s">
        <v>462</v>
      </c>
      <c r="C1683" t="s">
        <v>17</v>
      </c>
      <c r="D1683" t="s">
        <v>146</v>
      </c>
      <c r="E1683">
        <v>1</v>
      </c>
      <c r="F1683">
        <v>8</v>
      </c>
      <c r="G1683">
        <v>2</v>
      </c>
      <c r="H1683">
        <v>11</v>
      </c>
      <c r="J1683">
        <v>5</v>
      </c>
    </row>
    <row r="1684" spans="1:10" x14ac:dyDescent="0.25">
      <c r="A1684" t="s">
        <v>316</v>
      </c>
      <c r="B1684" t="s">
        <v>463</v>
      </c>
      <c r="C1684" t="s">
        <v>17</v>
      </c>
      <c r="D1684" t="s">
        <v>146</v>
      </c>
      <c r="F1684">
        <v>1</v>
      </c>
      <c r="H1684">
        <v>1</v>
      </c>
      <c r="J1684">
        <v>6</v>
      </c>
    </row>
    <row r="1685" spans="1:10" x14ac:dyDescent="0.25">
      <c r="A1685" t="s">
        <v>316</v>
      </c>
      <c r="B1685" t="s">
        <v>464</v>
      </c>
      <c r="C1685" t="s">
        <v>17</v>
      </c>
      <c r="D1685" t="s">
        <v>146</v>
      </c>
      <c r="J1685">
        <v>7</v>
      </c>
    </row>
    <row r="1686" spans="1:10" x14ac:dyDescent="0.25">
      <c r="A1686" t="s">
        <v>316</v>
      </c>
      <c r="B1686" t="s">
        <v>465</v>
      </c>
      <c r="C1686" t="s">
        <v>17</v>
      </c>
      <c r="D1686" t="s">
        <v>146</v>
      </c>
      <c r="J1686">
        <v>8</v>
      </c>
    </row>
    <row r="1687" spans="1:10" x14ac:dyDescent="0.25">
      <c r="A1687" t="s">
        <v>316</v>
      </c>
      <c r="B1687" t="s">
        <v>466</v>
      </c>
      <c r="C1687" t="s">
        <v>17</v>
      </c>
      <c r="D1687" t="s">
        <v>146</v>
      </c>
      <c r="F1687">
        <v>2</v>
      </c>
      <c r="H1687">
        <v>2</v>
      </c>
      <c r="J1687">
        <v>9</v>
      </c>
    </row>
    <row r="1688" spans="1:10" x14ac:dyDescent="0.25">
      <c r="A1688" t="s">
        <v>316</v>
      </c>
      <c r="B1688" t="s">
        <v>467</v>
      </c>
      <c r="C1688" t="s">
        <v>17</v>
      </c>
      <c r="D1688" t="s">
        <v>146</v>
      </c>
      <c r="J1688">
        <v>10</v>
      </c>
    </row>
    <row r="1689" spans="1:10" x14ac:dyDescent="0.25">
      <c r="A1689" t="s">
        <v>316</v>
      </c>
      <c r="B1689" t="s">
        <v>468</v>
      </c>
      <c r="C1689" t="s">
        <v>17</v>
      </c>
      <c r="D1689" t="s">
        <v>146</v>
      </c>
      <c r="E1689">
        <v>1</v>
      </c>
      <c r="F1689">
        <v>16</v>
      </c>
      <c r="G1689">
        <v>4</v>
      </c>
      <c r="H1689">
        <v>21</v>
      </c>
      <c r="J1689">
        <v>11</v>
      </c>
    </row>
    <row r="1690" spans="1:10" x14ac:dyDescent="0.25">
      <c r="A1690" t="s">
        <v>316</v>
      </c>
      <c r="B1690" t="s">
        <v>469</v>
      </c>
      <c r="C1690" t="s">
        <v>17</v>
      </c>
      <c r="D1690" t="s">
        <v>146</v>
      </c>
      <c r="J1690">
        <v>12</v>
      </c>
    </row>
    <row r="1691" spans="1:10" x14ac:dyDescent="0.25">
      <c r="A1691" t="s">
        <v>316</v>
      </c>
      <c r="B1691" t="s">
        <v>470</v>
      </c>
      <c r="C1691" t="s">
        <v>17</v>
      </c>
      <c r="D1691" t="s">
        <v>146</v>
      </c>
      <c r="G1691">
        <v>1</v>
      </c>
      <c r="H1691">
        <v>1</v>
      </c>
      <c r="J1691">
        <v>13</v>
      </c>
    </row>
    <row r="1692" spans="1:10" x14ac:dyDescent="0.25">
      <c r="A1692" t="s">
        <v>316</v>
      </c>
      <c r="B1692" t="s">
        <v>471</v>
      </c>
      <c r="C1692" t="s">
        <v>17</v>
      </c>
      <c r="D1692" t="s">
        <v>146</v>
      </c>
      <c r="F1692">
        <v>1</v>
      </c>
      <c r="H1692">
        <v>1</v>
      </c>
      <c r="J1692">
        <v>14</v>
      </c>
    </row>
    <row r="1693" spans="1:10" x14ac:dyDescent="0.25">
      <c r="A1693" t="s">
        <v>316</v>
      </c>
      <c r="B1693" t="s">
        <v>472</v>
      </c>
      <c r="C1693" t="s">
        <v>17</v>
      </c>
      <c r="D1693" t="s">
        <v>146</v>
      </c>
      <c r="J1693">
        <v>15</v>
      </c>
    </row>
    <row r="1694" spans="1:10" x14ac:dyDescent="0.25">
      <c r="A1694" t="s">
        <v>316</v>
      </c>
      <c r="B1694" t="s">
        <v>473</v>
      </c>
      <c r="C1694" t="s">
        <v>17</v>
      </c>
      <c r="D1694" t="s">
        <v>146</v>
      </c>
      <c r="F1694">
        <v>18</v>
      </c>
      <c r="G1694">
        <v>4</v>
      </c>
      <c r="H1694">
        <v>22</v>
      </c>
      <c r="J1694">
        <v>16</v>
      </c>
    </row>
    <row r="1695" spans="1:10" x14ac:dyDescent="0.25">
      <c r="A1695" t="s">
        <v>316</v>
      </c>
      <c r="B1695" t="s">
        <v>474</v>
      </c>
      <c r="C1695" t="s">
        <v>17</v>
      </c>
      <c r="D1695" t="s">
        <v>146</v>
      </c>
      <c r="E1695">
        <v>1</v>
      </c>
      <c r="F1695">
        <v>9</v>
      </c>
      <c r="G1695">
        <v>2</v>
      </c>
      <c r="H1695">
        <v>12</v>
      </c>
      <c r="J1695">
        <v>17</v>
      </c>
    </row>
    <row r="1696" spans="1:10" x14ac:dyDescent="0.25">
      <c r="A1696" t="s">
        <v>316</v>
      </c>
      <c r="B1696" t="s">
        <v>475</v>
      </c>
      <c r="C1696" t="s">
        <v>17</v>
      </c>
      <c r="D1696" t="s">
        <v>146</v>
      </c>
      <c r="G1696">
        <v>1</v>
      </c>
      <c r="H1696">
        <v>1</v>
      </c>
      <c r="J1696">
        <v>18</v>
      </c>
    </row>
    <row r="1697" spans="1:10" x14ac:dyDescent="0.25">
      <c r="A1697" t="s">
        <v>316</v>
      </c>
      <c r="B1697" t="s">
        <v>476</v>
      </c>
      <c r="C1697" t="s">
        <v>17</v>
      </c>
      <c r="D1697" t="s">
        <v>146</v>
      </c>
      <c r="F1697">
        <v>1</v>
      </c>
      <c r="H1697">
        <v>1</v>
      </c>
      <c r="J1697">
        <v>19</v>
      </c>
    </row>
    <row r="1698" spans="1:10" x14ac:dyDescent="0.25">
      <c r="A1698" t="s">
        <v>316</v>
      </c>
      <c r="B1698" t="s">
        <v>477</v>
      </c>
      <c r="C1698" t="s">
        <v>17</v>
      </c>
      <c r="D1698" t="s">
        <v>146</v>
      </c>
      <c r="F1698">
        <v>1</v>
      </c>
      <c r="G1698">
        <v>1</v>
      </c>
      <c r="H1698">
        <v>2</v>
      </c>
      <c r="J1698">
        <v>20</v>
      </c>
    </row>
    <row r="1699" spans="1:10" x14ac:dyDescent="0.25">
      <c r="A1699" t="s">
        <v>316</v>
      </c>
      <c r="B1699" t="s">
        <v>478</v>
      </c>
      <c r="C1699" t="s">
        <v>17</v>
      </c>
      <c r="D1699" t="s">
        <v>146</v>
      </c>
      <c r="F1699">
        <v>5</v>
      </c>
      <c r="H1699">
        <v>5</v>
      </c>
      <c r="J1699">
        <v>21</v>
      </c>
    </row>
    <row r="1700" spans="1:10" x14ac:dyDescent="0.25">
      <c r="A1700" t="s">
        <v>316</v>
      </c>
      <c r="B1700" t="s">
        <v>479</v>
      </c>
      <c r="C1700" t="s">
        <v>17</v>
      </c>
      <c r="D1700" t="s">
        <v>146</v>
      </c>
      <c r="F1700">
        <v>2</v>
      </c>
      <c r="H1700">
        <v>2</v>
      </c>
      <c r="J1700">
        <v>22</v>
      </c>
    </row>
    <row r="1701" spans="1:10" x14ac:dyDescent="0.25">
      <c r="A1701" t="s">
        <v>316</v>
      </c>
      <c r="B1701" t="s">
        <v>480</v>
      </c>
      <c r="C1701" t="s">
        <v>17</v>
      </c>
      <c r="D1701" t="s">
        <v>146</v>
      </c>
      <c r="J1701">
        <v>23</v>
      </c>
    </row>
    <row r="1702" spans="1:10" x14ac:dyDescent="0.25">
      <c r="A1702" t="s">
        <v>316</v>
      </c>
      <c r="B1702" t="s">
        <v>481</v>
      </c>
      <c r="C1702" t="s">
        <v>17</v>
      </c>
      <c r="D1702" t="s">
        <v>146</v>
      </c>
      <c r="E1702">
        <v>1</v>
      </c>
      <c r="F1702">
        <v>5</v>
      </c>
      <c r="G1702">
        <v>1</v>
      </c>
      <c r="H1702">
        <v>7</v>
      </c>
      <c r="J1702">
        <v>24</v>
      </c>
    </row>
    <row r="1703" spans="1:10" x14ac:dyDescent="0.25">
      <c r="A1703" t="s">
        <v>316</v>
      </c>
      <c r="B1703" t="s">
        <v>482</v>
      </c>
      <c r="C1703" t="s">
        <v>17</v>
      </c>
      <c r="D1703" t="s">
        <v>146</v>
      </c>
      <c r="E1703">
        <v>1</v>
      </c>
      <c r="F1703">
        <v>6</v>
      </c>
      <c r="G1703">
        <v>1</v>
      </c>
      <c r="H1703">
        <v>8</v>
      </c>
      <c r="J1703">
        <v>25</v>
      </c>
    </row>
    <row r="1704" spans="1:10" x14ac:dyDescent="0.25">
      <c r="A1704" t="s">
        <v>316</v>
      </c>
      <c r="B1704" t="s">
        <v>483</v>
      </c>
      <c r="C1704" t="s">
        <v>17</v>
      </c>
      <c r="D1704" t="s">
        <v>146</v>
      </c>
      <c r="F1704">
        <v>3</v>
      </c>
      <c r="G1704">
        <v>2</v>
      </c>
      <c r="H1704">
        <v>5</v>
      </c>
      <c r="J1704">
        <v>26</v>
      </c>
    </row>
    <row r="1705" spans="1:10" x14ac:dyDescent="0.25">
      <c r="A1705" t="s">
        <v>316</v>
      </c>
      <c r="B1705" t="s">
        <v>484</v>
      </c>
      <c r="C1705" t="s">
        <v>17</v>
      </c>
      <c r="D1705" t="s">
        <v>146</v>
      </c>
      <c r="J1705">
        <v>27</v>
      </c>
    </row>
    <row r="1706" spans="1:10" x14ac:dyDescent="0.25">
      <c r="A1706" t="s">
        <v>316</v>
      </c>
      <c r="B1706" t="s">
        <v>485</v>
      </c>
      <c r="C1706" t="s">
        <v>17</v>
      </c>
      <c r="D1706" t="s">
        <v>146</v>
      </c>
      <c r="J1706">
        <v>28</v>
      </c>
    </row>
    <row r="1707" spans="1:10" x14ac:dyDescent="0.25">
      <c r="A1707" t="s">
        <v>316</v>
      </c>
      <c r="B1707" t="s">
        <v>486</v>
      </c>
      <c r="C1707" t="s">
        <v>17</v>
      </c>
      <c r="D1707" t="s">
        <v>146</v>
      </c>
      <c r="F1707">
        <v>2</v>
      </c>
      <c r="H1707">
        <v>2</v>
      </c>
      <c r="J1707">
        <v>29</v>
      </c>
    </row>
    <row r="1708" spans="1:10" x14ac:dyDescent="0.25">
      <c r="A1708" t="s">
        <v>316</v>
      </c>
      <c r="B1708" t="s">
        <v>487</v>
      </c>
      <c r="C1708" t="s">
        <v>17</v>
      </c>
      <c r="D1708" t="s">
        <v>146</v>
      </c>
      <c r="J1708">
        <v>30</v>
      </c>
    </row>
    <row r="1709" spans="1:10" x14ac:dyDescent="0.25">
      <c r="A1709" t="s">
        <v>316</v>
      </c>
      <c r="B1709" t="s">
        <v>488</v>
      </c>
      <c r="C1709" t="s">
        <v>17</v>
      </c>
      <c r="D1709" t="s">
        <v>146</v>
      </c>
      <c r="J1709">
        <v>31</v>
      </c>
    </row>
    <row r="1710" spans="1:10" x14ac:dyDescent="0.25">
      <c r="A1710" t="s">
        <v>316</v>
      </c>
      <c r="B1710" t="s">
        <v>489</v>
      </c>
      <c r="C1710" t="s">
        <v>17</v>
      </c>
      <c r="D1710" t="s">
        <v>146</v>
      </c>
      <c r="F1710">
        <v>2</v>
      </c>
      <c r="H1710">
        <v>2</v>
      </c>
      <c r="J1710">
        <v>32</v>
      </c>
    </row>
    <row r="1711" spans="1:10" x14ac:dyDescent="0.25">
      <c r="A1711" t="s">
        <v>316</v>
      </c>
      <c r="B1711" t="s">
        <v>490</v>
      </c>
      <c r="C1711" t="s">
        <v>17</v>
      </c>
      <c r="D1711" t="s">
        <v>146</v>
      </c>
      <c r="J1711">
        <v>33</v>
      </c>
    </row>
    <row r="1712" spans="1:10" x14ac:dyDescent="0.25">
      <c r="A1712" t="s">
        <v>316</v>
      </c>
      <c r="B1712" t="s">
        <v>491</v>
      </c>
      <c r="C1712" t="s">
        <v>17</v>
      </c>
      <c r="D1712" t="s">
        <v>146</v>
      </c>
      <c r="F1712">
        <v>0.28599999999999998</v>
      </c>
      <c r="G1712">
        <v>1</v>
      </c>
      <c r="H1712">
        <v>0.33300000000000002</v>
      </c>
      <c r="J1712">
        <v>34</v>
      </c>
    </row>
    <row r="1713" spans="1:10" x14ac:dyDescent="0.25">
      <c r="A1713" t="s">
        <v>316</v>
      </c>
      <c r="B1713" t="s">
        <v>492</v>
      </c>
      <c r="C1713" t="s">
        <v>17</v>
      </c>
      <c r="D1713" t="s">
        <v>146</v>
      </c>
      <c r="F1713">
        <v>0.75</v>
      </c>
      <c r="H1713">
        <v>0.75</v>
      </c>
      <c r="J1713">
        <v>35</v>
      </c>
    </row>
    <row r="1714" spans="1:10" x14ac:dyDescent="0.25">
      <c r="A1714" t="s">
        <v>316</v>
      </c>
      <c r="B1714" t="s">
        <v>178</v>
      </c>
      <c r="C1714" t="s">
        <v>17</v>
      </c>
      <c r="D1714" t="s">
        <v>146</v>
      </c>
      <c r="F1714">
        <v>12780</v>
      </c>
      <c r="G1714">
        <v>9665</v>
      </c>
      <c r="H1714">
        <v>10448</v>
      </c>
      <c r="J1714">
        <v>36</v>
      </c>
    </row>
    <row r="1715" spans="1:10" x14ac:dyDescent="0.25">
      <c r="A1715" t="s">
        <v>316</v>
      </c>
      <c r="B1715" t="s">
        <v>493</v>
      </c>
      <c r="C1715" t="s">
        <v>17</v>
      </c>
      <c r="D1715" t="s">
        <v>146</v>
      </c>
      <c r="J1715">
        <v>39</v>
      </c>
    </row>
    <row r="1716" spans="1:10" x14ac:dyDescent="0.25">
      <c r="A1716" t="s">
        <v>316</v>
      </c>
      <c r="B1716" t="s">
        <v>494</v>
      </c>
      <c r="C1716" t="s">
        <v>17</v>
      </c>
      <c r="D1716" t="s">
        <v>146</v>
      </c>
      <c r="J1716">
        <v>40</v>
      </c>
    </row>
    <row r="1717" spans="1:10" x14ac:dyDescent="0.25">
      <c r="A1717" t="s">
        <v>316</v>
      </c>
      <c r="B1717" t="s">
        <v>495</v>
      </c>
      <c r="C1717" t="s">
        <v>17</v>
      </c>
      <c r="D1717" t="s">
        <v>146</v>
      </c>
      <c r="J1717">
        <v>41</v>
      </c>
    </row>
    <row r="1718" spans="1:10" x14ac:dyDescent="0.25">
      <c r="A1718" t="s">
        <v>315</v>
      </c>
      <c r="B1718" t="s">
        <v>458</v>
      </c>
      <c r="C1718" t="s">
        <v>17</v>
      </c>
      <c r="D1718" t="s">
        <v>147</v>
      </c>
      <c r="E1718">
        <v>2</v>
      </c>
      <c r="F1718">
        <v>35</v>
      </c>
      <c r="H1718">
        <v>37</v>
      </c>
      <c r="J1718">
        <v>1</v>
      </c>
    </row>
    <row r="1719" spans="1:10" x14ac:dyDescent="0.25">
      <c r="A1719" t="s">
        <v>315</v>
      </c>
      <c r="B1719" t="s">
        <v>459</v>
      </c>
      <c r="C1719" t="s">
        <v>17</v>
      </c>
      <c r="D1719" t="s">
        <v>147</v>
      </c>
      <c r="E1719">
        <v>6</v>
      </c>
      <c r="F1719">
        <v>25</v>
      </c>
      <c r="G1719">
        <v>3</v>
      </c>
      <c r="H1719">
        <v>34</v>
      </c>
      <c r="J1719">
        <v>2</v>
      </c>
    </row>
    <row r="1720" spans="1:10" x14ac:dyDescent="0.25">
      <c r="A1720" t="s">
        <v>315</v>
      </c>
      <c r="B1720" t="s">
        <v>460</v>
      </c>
      <c r="C1720" t="s">
        <v>17</v>
      </c>
      <c r="D1720" t="s">
        <v>147</v>
      </c>
      <c r="F1720">
        <v>12</v>
      </c>
      <c r="G1720">
        <v>1</v>
      </c>
      <c r="H1720">
        <v>2</v>
      </c>
      <c r="J1720">
        <v>3</v>
      </c>
    </row>
    <row r="1721" spans="1:10" x14ac:dyDescent="0.25">
      <c r="A1721" t="s">
        <v>315</v>
      </c>
      <c r="B1721" t="s">
        <v>461</v>
      </c>
      <c r="C1721" t="s">
        <v>17</v>
      </c>
      <c r="D1721" t="s">
        <v>147</v>
      </c>
      <c r="F1721">
        <v>14</v>
      </c>
      <c r="G1721">
        <v>1</v>
      </c>
      <c r="H1721">
        <v>15</v>
      </c>
      <c r="J1721">
        <v>4</v>
      </c>
    </row>
    <row r="1722" spans="1:10" x14ac:dyDescent="0.25">
      <c r="A1722" t="s">
        <v>315</v>
      </c>
      <c r="B1722" t="s">
        <v>462</v>
      </c>
      <c r="C1722" t="s">
        <v>17</v>
      </c>
      <c r="D1722" t="s">
        <v>147</v>
      </c>
      <c r="E1722">
        <v>6</v>
      </c>
      <c r="F1722">
        <v>11</v>
      </c>
      <c r="G1722">
        <v>2</v>
      </c>
      <c r="H1722">
        <v>19</v>
      </c>
      <c r="J1722">
        <v>5</v>
      </c>
    </row>
    <row r="1723" spans="1:10" x14ac:dyDescent="0.25">
      <c r="A1723" t="s">
        <v>315</v>
      </c>
      <c r="B1723" t="s">
        <v>463</v>
      </c>
      <c r="C1723" t="s">
        <v>17</v>
      </c>
      <c r="D1723" t="s">
        <v>147</v>
      </c>
      <c r="F1723">
        <v>3</v>
      </c>
      <c r="H1723">
        <v>3</v>
      </c>
      <c r="J1723">
        <v>6</v>
      </c>
    </row>
    <row r="1724" spans="1:10" x14ac:dyDescent="0.25">
      <c r="A1724" t="s">
        <v>315</v>
      </c>
      <c r="B1724" t="s">
        <v>464</v>
      </c>
      <c r="C1724" t="s">
        <v>17</v>
      </c>
      <c r="D1724" t="s">
        <v>147</v>
      </c>
      <c r="J1724">
        <v>7</v>
      </c>
    </row>
    <row r="1725" spans="1:10" x14ac:dyDescent="0.25">
      <c r="A1725" t="s">
        <v>315</v>
      </c>
      <c r="B1725" t="s">
        <v>465</v>
      </c>
      <c r="C1725" t="s">
        <v>17</v>
      </c>
      <c r="D1725" t="s">
        <v>147</v>
      </c>
      <c r="J1725">
        <v>8</v>
      </c>
    </row>
    <row r="1726" spans="1:10" x14ac:dyDescent="0.25">
      <c r="A1726" t="s">
        <v>315</v>
      </c>
      <c r="B1726" t="s">
        <v>466</v>
      </c>
      <c r="C1726" t="s">
        <v>17</v>
      </c>
      <c r="D1726" t="s">
        <v>147</v>
      </c>
      <c r="E1726">
        <v>1</v>
      </c>
      <c r="F1726">
        <v>1</v>
      </c>
      <c r="H1726">
        <v>2</v>
      </c>
      <c r="J1726">
        <v>9</v>
      </c>
    </row>
    <row r="1727" spans="1:10" x14ac:dyDescent="0.25">
      <c r="A1727" t="s">
        <v>315</v>
      </c>
      <c r="B1727" t="s">
        <v>467</v>
      </c>
      <c r="C1727" t="s">
        <v>17</v>
      </c>
      <c r="D1727" t="s">
        <v>147</v>
      </c>
      <c r="J1727">
        <v>10</v>
      </c>
    </row>
    <row r="1728" spans="1:10" x14ac:dyDescent="0.25">
      <c r="A1728" t="s">
        <v>315</v>
      </c>
      <c r="B1728" t="s">
        <v>468</v>
      </c>
      <c r="C1728" t="s">
        <v>17</v>
      </c>
      <c r="D1728" t="s">
        <v>147</v>
      </c>
      <c r="E1728">
        <v>6</v>
      </c>
      <c r="F1728">
        <v>21</v>
      </c>
      <c r="G1728">
        <v>3</v>
      </c>
      <c r="H1728">
        <v>30</v>
      </c>
      <c r="J1728">
        <v>11</v>
      </c>
    </row>
    <row r="1729" spans="1:10" x14ac:dyDescent="0.25">
      <c r="A1729" t="s">
        <v>315</v>
      </c>
      <c r="B1729" t="s">
        <v>469</v>
      </c>
      <c r="C1729" t="s">
        <v>17</v>
      </c>
      <c r="D1729" t="s">
        <v>147</v>
      </c>
      <c r="E1729">
        <v>1</v>
      </c>
      <c r="H1729">
        <v>1</v>
      </c>
      <c r="J1729">
        <v>12</v>
      </c>
    </row>
    <row r="1730" spans="1:10" x14ac:dyDescent="0.25">
      <c r="A1730" t="s">
        <v>315</v>
      </c>
      <c r="B1730" t="s">
        <v>470</v>
      </c>
      <c r="C1730" t="s">
        <v>17</v>
      </c>
      <c r="D1730" t="s">
        <v>147</v>
      </c>
      <c r="G1730">
        <v>1</v>
      </c>
      <c r="H1730">
        <v>1</v>
      </c>
      <c r="J1730">
        <v>13</v>
      </c>
    </row>
    <row r="1731" spans="1:10" x14ac:dyDescent="0.25">
      <c r="A1731" t="s">
        <v>315</v>
      </c>
      <c r="B1731" t="s">
        <v>471</v>
      </c>
      <c r="C1731" t="s">
        <v>17</v>
      </c>
      <c r="D1731" t="s">
        <v>147</v>
      </c>
      <c r="E1731">
        <v>3</v>
      </c>
      <c r="F1731">
        <v>2</v>
      </c>
      <c r="G1731">
        <v>1</v>
      </c>
      <c r="H1731">
        <v>6</v>
      </c>
      <c r="J1731">
        <v>14</v>
      </c>
    </row>
    <row r="1732" spans="1:10" x14ac:dyDescent="0.25">
      <c r="A1732" t="s">
        <v>315</v>
      </c>
      <c r="B1732" t="s">
        <v>472</v>
      </c>
      <c r="C1732" t="s">
        <v>17</v>
      </c>
      <c r="D1732" t="s">
        <v>147</v>
      </c>
      <c r="J1732">
        <v>15</v>
      </c>
    </row>
    <row r="1733" spans="1:10" x14ac:dyDescent="0.25">
      <c r="A1733" t="s">
        <v>315</v>
      </c>
      <c r="B1733" t="s">
        <v>473</v>
      </c>
      <c r="C1733" t="s">
        <v>17</v>
      </c>
      <c r="D1733" t="s">
        <v>147</v>
      </c>
      <c r="E1733">
        <v>6</v>
      </c>
      <c r="F1733">
        <v>21</v>
      </c>
      <c r="G1733">
        <v>3</v>
      </c>
      <c r="H1733">
        <v>30</v>
      </c>
      <c r="J1733">
        <v>16</v>
      </c>
    </row>
    <row r="1734" spans="1:10" x14ac:dyDescent="0.25">
      <c r="A1734" t="s">
        <v>315</v>
      </c>
      <c r="B1734" t="s">
        <v>474</v>
      </c>
      <c r="C1734" t="s">
        <v>17</v>
      </c>
      <c r="D1734" t="s">
        <v>147</v>
      </c>
      <c r="E1734">
        <v>4</v>
      </c>
      <c r="F1734">
        <v>8</v>
      </c>
      <c r="H1734">
        <v>12</v>
      </c>
      <c r="J1734">
        <v>17</v>
      </c>
    </row>
    <row r="1735" spans="1:10" x14ac:dyDescent="0.25">
      <c r="A1735" t="s">
        <v>315</v>
      </c>
      <c r="B1735" t="s">
        <v>475</v>
      </c>
      <c r="C1735" t="s">
        <v>17</v>
      </c>
      <c r="D1735" t="s">
        <v>147</v>
      </c>
      <c r="F1735">
        <v>1</v>
      </c>
      <c r="H1735">
        <v>1</v>
      </c>
      <c r="J1735">
        <v>18</v>
      </c>
    </row>
    <row r="1736" spans="1:10" x14ac:dyDescent="0.25">
      <c r="A1736" t="s">
        <v>315</v>
      </c>
      <c r="B1736" t="s">
        <v>476</v>
      </c>
      <c r="C1736" t="s">
        <v>17</v>
      </c>
      <c r="D1736" t="s">
        <v>147</v>
      </c>
      <c r="F1736">
        <v>3</v>
      </c>
      <c r="G1736">
        <v>1</v>
      </c>
      <c r="H1736">
        <v>4</v>
      </c>
      <c r="J1736">
        <v>19</v>
      </c>
    </row>
    <row r="1737" spans="1:10" x14ac:dyDescent="0.25">
      <c r="A1737" t="s">
        <v>315</v>
      </c>
      <c r="B1737" t="s">
        <v>477</v>
      </c>
      <c r="C1737" t="s">
        <v>17</v>
      </c>
      <c r="D1737" t="s">
        <v>147</v>
      </c>
      <c r="F1737">
        <v>2</v>
      </c>
      <c r="G1737">
        <v>1</v>
      </c>
      <c r="H1737">
        <v>3</v>
      </c>
      <c r="J1737">
        <v>20</v>
      </c>
    </row>
    <row r="1738" spans="1:10" x14ac:dyDescent="0.25">
      <c r="A1738" t="s">
        <v>315</v>
      </c>
      <c r="B1738" t="s">
        <v>478</v>
      </c>
      <c r="C1738" t="s">
        <v>17</v>
      </c>
      <c r="D1738" t="s">
        <v>147</v>
      </c>
      <c r="F1738">
        <v>3</v>
      </c>
      <c r="G1738">
        <v>1</v>
      </c>
      <c r="H1738">
        <v>4</v>
      </c>
      <c r="J1738">
        <v>21</v>
      </c>
    </row>
    <row r="1739" spans="1:10" x14ac:dyDescent="0.25">
      <c r="A1739" t="s">
        <v>315</v>
      </c>
      <c r="B1739" t="s">
        <v>479</v>
      </c>
      <c r="C1739" t="s">
        <v>17</v>
      </c>
      <c r="D1739" t="s">
        <v>147</v>
      </c>
      <c r="F1739">
        <v>3</v>
      </c>
      <c r="H1739">
        <v>3</v>
      </c>
      <c r="J1739">
        <v>22</v>
      </c>
    </row>
    <row r="1740" spans="1:10" x14ac:dyDescent="0.25">
      <c r="A1740" t="s">
        <v>315</v>
      </c>
      <c r="B1740" t="s">
        <v>480</v>
      </c>
      <c r="C1740" t="s">
        <v>17</v>
      </c>
      <c r="D1740" t="s">
        <v>147</v>
      </c>
      <c r="J1740">
        <v>23</v>
      </c>
    </row>
    <row r="1741" spans="1:10" x14ac:dyDescent="0.25">
      <c r="A1741" t="s">
        <v>315</v>
      </c>
      <c r="B1741" t="s">
        <v>481</v>
      </c>
      <c r="C1741" t="s">
        <v>17</v>
      </c>
      <c r="D1741" t="s">
        <v>147</v>
      </c>
      <c r="E1741">
        <v>6</v>
      </c>
      <c r="F1741">
        <v>3</v>
      </c>
      <c r="G1741">
        <v>3</v>
      </c>
      <c r="H1741">
        <v>12</v>
      </c>
      <c r="J1741">
        <v>24</v>
      </c>
    </row>
    <row r="1742" spans="1:10" x14ac:dyDescent="0.25">
      <c r="A1742" t="s">
        <v>315</v>
      </c>
      <c r="B1742" t="s">
        <v>482</v>
      </c>
      <c r="C1742" t="s">
        <v>17</v>
      </c>
      <c r="D1742" t="s">
        <v>147</v>
      </c>
      <c r="F1742">
        <v>12</v>
      </c>
      <c r="H1742">
        <v>12</v>
      </c>
      <c r="J1742">
        <v>25</v>
      </c>
    </row>
    <row r="1743" spans="1:10" x14ac:dyDescent="0.25">
      <c r="A1743" t="s">
        <v>315</v>
      </c>
      <c r="B1743" t="s">
        <v>483</v>
      </c>
      <c r="C1743" t="s">
        <v>17</v>
      </c>
      <c r="D1743" t="s">
        <v>147</v>
      </c>
      <c r="E1743">
        <v>5</v>
      </c>
      <c r="F1743">
        <v>5</v>
      </c>
      <c r="H1743">
        <v>10</v>
      </c>
      <c r="J1743">
        <v>26</v>
      </c>
    </row>
    <row r="1744" spans="1:10" x14ac:dyDescent="0.25">
      <c r="A1744" t="s">
        <v>315</v>
      </c>
      <c r="B1744" t="s">
        <v>484</v>
      </c>
      <c r="C1744" t="s">
        <v>17</v>
      </c>
      <c r="D1744" t="s">
        <v>147</v>
      </c>
      <c r="J1744">
        <v>27</v>
      </c>
    </row>
    <row r="1745" spans="1:10" x14ac:dyDescent="0.25">
      <c r="A1745" t="s">
        <v>315</v>
      </c>
      <c r="B1745" t="s">
        <v>485</v>
      </c>
      <c r="C1745" t="s">
        <v>17</v>
      </c>
      <c r="D1745" t="s">
        <v>147</v>
      </c>
      <c r="J1745">
        <v>28</v>
      </c>
    </row>
    <row r="1746" spans="1:10" x14ac:dyDescent="0.25">
      <c r="A1746" t="s">
        <v>315</v>
      </c>
      <c r="B1746" t="s">
        <v>486</v>
      </c>
      <c r="C1746" t="s">
        <v>17</v>
      </c>
      <c r="D1746" t="s">
        <v>147</v>
      </c>
      <c r="F1746">
        <v>2</v>
      </c>
      <c r="H1746">
        <v>2</v>
      </c>
      <c r="J1746">
        <v>29</v>
      </c>
    </row>
    <row r="1747" spans="1:10" x14ac:dyDescent="0.25">
      <c r="A1747" t="s">
        <v>315</v>
      </c>
      <c r="B1747" t="s">
        <v>487</v>
      </c>
      <c r="C1747" t="s">
        <v>17</v>
      </c>
      <c r="D1747" t="s">
        <v>147</v>
      </c>
      <c r="J1747">
        <v>30</v>
      </c>
    </row>
    <row r="1748" spans="1:10" x14ac:dyDescent="0.25">
      <c r="A1748" t="s">
        <v>315</v>
      </c>
      <c r="B1748" t="s">
        <v>488</v>
      </c>
      <c r="C1748" t="s">
        <v>17</v>
      </c>
      <c r="D1748" t="s">
        <v>147</v>
      </c>
      <c r="J1748">
        <v>31</v>
      </c>
    </row>
    <row r="1749" spans="1:10" x14ac:dyDescent="0.25">
      <c r="A1749" t="s">
        <v>315</v>
      </c>
      <c r="B1749" t="s">
        <v>489</v>
      </c>
      <c r="C1749" t="s">
        <v>17</v>
      </c>
      <c r="D1749" t="s">
        <v>147</v>
      </c>
      <c r="F1749">
        <v>2</v>
      </c>
      <c r="H1749">
        <v>2</v>
      </c>
      <c r="J1749">
        <v>32</v>
      </c>
    </row>
    <row r="1750" spans="1:10" x14ac:dyDescent="0.25">
      <c r="A1750" t="s">
        <v>315</v>
      </c>
      <c r="B1750" t="s">
        <v>490</v>
      </c>
      <c r="C1750" t="s">
        <v>17</v>
      </c>
      <c r="D1750" t="s">
        <v>147</v>
      </c>
      <c r="E1750">
        <v>2</v>
      </c>
      <c r="H1750">
        <v>2</v>
      </c>
      <c r="J1750">
        <v>33</v>
      </c>
    </row>
    <row r="1751" spans="1:10" x14ac:dyDescent="0.25">
      <c r="A1751" t="s">
        <v>315</v>
      </c>
      <c r="B1751" t="s">
        <v>491</v>
      </c>
      <c r="C1751" t="s">
        <v>17</v>
      </c>
      <c r="D1751" t="s">
        <v>147</v>
      </c>
      <c r="F1751">
        <v>0.61499999999999999</v>
      </c>
      <c r="H1751">
        <v>0.61499999999999999</v>
      </c>
      <c r="J1751">
        <v>34</v>
      </c>
    </row>
    <row r="1752" spans="1:10" x14ac:dyDescent="0.25">
      <c r="A1752" t="s">
        <v>315</v>
      </c>
      <c r="B1752" t="s">
        <v>492</v>
      </c>
      <c r="C1752" t="s">
        <v>17</v>
      </c>
      <c r="D1752" t="s">
        <v>147</v>
      </c>
      <c r="F1752">
        <v>0.42899999999999999</v>
      </c>
      <c r="G1752">
        <v>0.66700000000000004</v>
      </c>
      <c r="H1752">
        <v>0.53800000000000003</v>
      </c>
      <c r="J1752">
        <v>35</v>
      </c>
    </row>
    <row r="1753" spans="1:10" x14ac:dyDescent="0.25">
      <c r="A1753" t="s">
        <v>315</v>
      </c>
      <c r="B1753" t="s">
        <v>178</v>
      </c>
      <c r="C1753" t="s">
        <v>17</v>
      </c>
      <c r="D1753" t="s">
        <v>147</v>
      </c>
      <c r="F1753">
        <v>4911</v>
      </c>
      <c r="H1753">
        <v>4911</v>
      </c>
      <c r="J1753">
        <v>36</v>
      </c>
    </row>
    <row r="1754" spans="1:10" x14ac:dyDescent="0.25">
      <c r="A1754" t="s">
        <v>315</v>
      </c>
      <c r="B1754" t="s">
        <v>493</v>
      </c>
      <c r="C1754" t="s">
        <v>17</v>
      </c>
      <c r="D1754" t="s">
        <v>147</v>
      </c>
      <c r="J1754">
        <v>39</v>
      </c>
    </row>
    <row r="1755" spans="1:10" x14ac:dyDescent="0.25">
      <c r="A1755" t="s">
        <v>315</v>
      </c>
      <c r="B1755" t="s">
        <v>494</v>
      </c>
      <c r="C1755" t="s">
        <v>17</v>
      </c>
      <c r="D1755" t="s">
        <v>147</v>
      </c>
      <c r="J1755">
        <v>40</v>
      </c>
    </row>
    <row r="1756" spans="1:10" x14ac:dyDescent="0.25">
      <c r="A1756" t="s">
        <v>315</v>
      </c>
      <c r="B1756" t="s">
        <v>495</v>
      </c>
      <c r="C1756" t="s">
        <v>17</v>
      </c>
      <c r="D1756" t="s">
        <v>147</v>
      </c>
      <c r="J1756">
        <v>41</v>
      </c>
    </row>
    <row r="1757" spans="1:10" x14ac:dyDescent="0.25">
      <c r="A1757" t="s">
        <v>321</v>
      </c>
      <c r="B1757" t="s">
        <v>458</v>
      </c>
      <c r="C1757" t="s">
        <v>18</v>
      </c>
      <c r="D1757" t="s">
        <v>148</v>
      </c>
      <c r="E1757">
        <v>1</v>
      </c>
      <c r="F1757">
        <v>65</v>
      </c>
      <c r="G1757">
        <v>1</v>
      </c>
      <c r="H1757">
        <v>67</v>
      </c>
      <c r="J1757">
        <v>1</v>
      </c>
    </row>
    <row r="1758" spans="1:10" x14ac:dyDescent="0.25">
      <c r="A1758" t="s">
        <v>321</v>
      </c>
      <c r="B1758" t="s">
        <v>459</v>
      </c>
      <c r="C1758" t="s">
        <v>18</v>
      </c>
      <c r="D1758" t="s">
        <v>148</v>
      </c>
      <c r="E1758">
        <v>19</v>
      </c>
      <c r="F1758">
        <v>97</v>
      </c>
      <c r="G1758">
        <v>6</v>
      </c>
      <c r="H1758">
        <v>122</v>
      </c>
      <c r="J1758">
        <v>2</v>
      </c>
    </row>
    <row r="1759" spans="1:10" x14ac:dyDescent="0.25">
      <c r="A1759" t="s">
        <v>321</v>
      </c>
      <c r="B1759" t="s">
        <v>460</v>
      </c>
      <c r="C1759" t="s">
        <v>18</v>
      </c>
      <c r="D1759" t="s">
        <v>148</v>
      </c>
      <c r="E1759">
        <v>13</v>
      </c>
      <c r="F1759">
        <v>43</v>
      </c>
      <c r="J1759">
        <v>3</v>
      </c>
    </row>
    <row r="1760" spans="1:10" x14ac:dyDescent="0.25">
      <c r="A1760" t="s">
        <v>321</v>
      </c>
      <c r="B1760" t="s">
        <v>461</v>
      </c>
      <c r="C1760" t="s">
        <v>18</v>
      </c>
      <c r="D1760" t="s">
        <v>148</v>
      </c>
      <c r="E1760">
        <v>10</v>
      </c>
      <c r="F1760">
        <v>54</v>
      </c>
      <c r="G1760">
        <v>3</v>
      </c>
      <c r="H1760">
        <v>67</v>
      </c>
      <c r="J1760">
        <v>4</v>
      </c>
    </row>
    <row r="1761" spans="1:10" x14ac:dyDescent="0.25">
      <c r="A1761" t="s">
        <v>321</v>
      </c>
      <c r="B1761" t="s">
        <v>462</v>
      </c>
      <c r="C1761" t="s">
        <v>18</v>
      </c>
      <c r="D1761" t="s">
        <v>148</v>
      </c>
      <c r="E1761">
        <v>8</v>
      </c>
      <c r="F1761">
        <v>42</v>
      </c>
      <c r="G1761">
        <v>3</v>
      </c>
      <c r="H1761">
        <v>53</v>
      </c>
      <c r="J1761">
        <v>5</v>
      </c>
    </row>
    <row r="1762" spans="1:10" x14ac:dyDescent="0.25">
      <c r="A1762" t="s">
        <v>321</v>
      </c>
      <c r="B1762" t="s">
        <v>463</v>
      </c>
      <c r="C1762" t="s">
        <v>18</v>
      </c>
      <c r="D1762" t="s">
        <v>148</v>
      </c>
      <c r="E1762">
        <v>4</v>
      </c>
      <c r="F1762">
        <v>5</v>
      </c>
      <c r="H1762">
        <v>9</v>
      </c>
      <c r="J1762">
        <v>6</v>
      </c>
    </row>
    <row r="1763" spans="1:10" x14ac:dyDescent="0.25">
      <c r="A1763" t="s">
        <v>321</v>
      </c>
      <c r="B1763" t="s">
        <v>464</v>
      </c>
      <c r="C1763" t="s">
        <v>18</v>
      </c>
      <c r="D1763" t="s">
        <v>148</v>
      </c>
      <c r="E1763">
        <v>1</v>
      </c>
      <c r="F1763">
        <v>1</v>
      </c>
      <c r="H1763">
        <v>2</v>
      </c>
      <c r="J1763">
        <v>7</v>
      </c>
    </row>
    <row r="1764" spans="1:10" x14ac:dyDescent="0.25">
      <c r="A1764" t="s">
        <v>321</v>
      </c>
      <c r="B1764" t="s">
        <v>465</v>
      </c>
      <c r="C1764" t="s">
        <v>18</v>
      </c>
      <c r="D1764" t="s">
        <v>148</v>
      </c>
      <c r="J1764">
        <v>8</v>
      </c>
    </row>
    <row r="1765" spans="1:10" x14ac:dyDescent="0.25">
      <c r="A1765" t="s">
        <v>321</v>
      </c>
      <c r="B1765" t="s">
        <v>466</v>
      </c>
      <c r="C1765" t="s">
        <v>18</v>
      </c>
      <c r="D1765" t="s">
        <v>148</v>
      </c>
      <c r="E1765">
        <v>2</v>
      </c>
      <c r="F1765">
        <v>8</v>
      </c>
      <c r="G1765">
        <v>3</v>
      </c>
      <c r="H1765">
        <v>13</v>
      </c>
      <c r="J1765">
        <v>9</v>
      </c>
    </row>
    <row r="1766" spans="1:10" x14ac:dyDescent="0.25">
      <c r="A1766" t="s">
        <v>321</v>
      </c>
      <c r="B1766" t="s">
        <v>467</v>
      </c>
      <c r="C1766" t="s">
        <v>18</v>
      </c>
      <c r="D1766" t="s">
        <v>148</v>
      </c>
      <c r="E1766">
        <v>1</v>
      </c>
      <c r="F1766">
        <v>1</v>
      </c>
      <c r="H1766">
        <v>2</v>
      </c>
      <c r="J1766">
        <v>10</v>
      </c>
    </row>
    <row r="1767" spans="1:10" x14ac:dyDescent="0.25">
      <c r="A1767" t="s">
        <v>321</v>
      </c>
      <c r="B1767" t="s">
        <v>468</v>
      </c>
      <c r="C1767" t="s">
        <v>18</v>
      </c>
      <c r="D1767" t="s">
        <v>148</v>
      </c>
      <c r="E1767">
        <v>14</v>
      </c>
      <c r="F1767">
        <v>80</v>
      </c>
      <c r="G1767">
        <v>3</v>
      </c>
      <c r="H1767">
        <v>97</v>
      </c>
      <c r="J1767">
        <v>11</v>
      </c>
    </row>
    <row r="1768" spans="1:10" x14ac:dyDescent="0.25">
      <c r="A1768" t="s">
        <v>321</v>
      </c>
      <c r="B1768" t="s">
        <v>469</v>
      </c>
      <c r="C1768" t="s">
        <v>18</v>
      </c>
      <c r="D1768" t="s">
        <v>148</v>
      </c>
      <c r="E1768">
        <v>1</v>
      </c>
      <c r="F1768">
        <v>1</v>
      </c>
      <c r="H1768">
        <v>2</v>
      </c>
      <c r="J1768">
        <v>12</v>
      </c>
    </row>
    <row r="1769" spans="1:10" x14ac:dyDescent="0.25">
      <c r="A1769" t="s">
        <v>321</v>
      </c>
      <c r="B1769" t="s">
        <v>470</v>
      </c>
      <c r="C1769" t="s">
        <v>18</v>
      </c>
      <c r="D1769" t="s">
        <v>148</v>
      </c>
      <c r="F1769">
        <v>10</v>
      </c>
      <c r="H1769">
        <v>10</v>
      </c>
      <c r="J1769">
        <v>13</v>
      </c>
    </row>
    <row r="1770" spans="1:10" x14ac:dyDescent="0.25">
      <c r="A1770" t="s">
        <v>321</v>
      </c>
      <c r="B1770" t="s">
        <v>471</v>
      </c>
      <c r="C1770" t="s">
        <v>18</v>
      </c>
      <c r="D1770" t="s">
        <v>148</v>
      </c>
      <c r="E1770">
        <v>7</v>
      </c>
      <c r="F1770">
        <v>7</v>
      </c>
      <c r="H1770">
        <v>14</v>
      </c>
      <c r="J1770">
        <v>14</v>
      </c>
    </row>
    <row r="1771" spans="1:10" x14ac:dyDescent="0.25">
      <c r="A1771" t="s">
        <v>321</v>
      </c>
      <c r="B1771" t="s">
        <v>472</v>
      </c>
      <c r="C1771" t="s">
        <v>18</v>
      </c>
      <c r="D1771" t="s">
        <v>148</v>
      </c>
      <c r="J1771">
        <v>15</v>
      </c>
    </row>
    <row r="1772" spans="1:10" x14ac:dyDescent="0.25">
      <c r="A1772" t="s">
        <v>321</v>
      </c>
      <c r="B1772" t="s">
        <v>473</v>
      </c>
      <c r="C1772" t="s">
        <v>18</v>
      </c>
      <c r="D1772" t="s">
        <v>148</v>
      </c>
      <c r="E1772">
        <v>14</v>
      </c>
      <c r="F1772">
        <v>84</v>
      </c>
      <c r="G1772">
        <v>6</v>
      </c>
      <c r="H1772">
        <v>104</v>
      </c>
      <c r="J1772">
        <v>16</v>
      </c>
    </row>
    <row r="1773" spans="1:10" x14ac:dyDescent="0.25">
      <c r="A1773" t="s">
        <v>321</v>
      </c>
      <c r="B1773" t="s">
        <v>474</v>
      </c>
      <c r="C1773" t="s">
        <v>18</v>
      </c>
      <c r="D1773" t="s">
        <v>148</v>
      </c>
      <c r="E1773">
        <v>12</v>
      </c>
      <c r="F1773">
        <v>51</v>
      </c>
      <c r="G1773">
        <v>4</v>
      </c>
      <c r="H1773">
        <v>67</v>
      </c>
      <c r="J1773">
        <v>17</v>
      </c>
    </row>
    <row r="1774" spans="1:10" x14ac:dyDescent="0.25">
      <c r="A1774" t="s">
        <v>321</v>
      </c>
      <c r="B1774" t="s">
        <v>475</v>
      </c>
      <c r="C1774" t="s">
        <v>18</v>
      </c>
      <c r="D1774" t="s">
        <v>148</v>
      </c>
      <c r="E1774">
        <v>1</v>
      </c>
      <c r="F1774">
        <v>7</v>
      </c>
      <c r="G1774">
        <v>1</v>
      </c>
      <c r="H1774">
        <v>9</v>
      </c>
      <c r="J1774">
        <v>18</v>
      </c>
    </row>
    <row r="1775" spans="1:10" x14ac:dyDescent="0.25">
      <c r="A1775" t="s">
        <v>321</v>
      </c>
      <c r="B1775" t="s">
        <v>476</v>
      </c>
      <c r="C1775" t="s">
        <v>18</v>
      </c>
      <c r="D1775" t="s">
        <v>148</v>
      </c>
      <c r="E1775">
        <v>2</v>
      </c>
      <c r="F1775">
        <v>9</v>
      </c>
      <c r="G1775">
        <v>1</v>
      </c>
      <c r="H1775">
        <v>12</v>
      </c>
      <c r="J1775">
        <v>19</v>
      </c>
    </row>
    <row r="1776" spans="1:10" x14ac:dyDescent="0.25">
      <c r="A1776" t="s">
        <v>321</v>
      </c>
      <c r="B1776" t="s">
        <v>477</v>
      </c>
      <c r="C1776" t="s">
        <v>18</v>
      </c>
      <c r="D1776" t="s">
        <v>148</v>
      </c>
      <c r="F1776">
        <v>3</v>
      </c>
      <c r="H1776">
        <v>3</v>
      </c>
      <c r="J1776">
        <v>20</v>
      </c>
    </row>
    <row r="1777" spans="1:10" x14ac:dyDescent="0.25">
      <c r="A1777" t="s">
        <v>321</v>
      </c>
      <c r="B1777" t="s">
        <v>478</v>
      </c>
      <c r="C1777" t="s">
        <v>18</v>
      </c>
      <c r="D1777" t="s">
        <v>148</v>
      </c>
      <c r="E1777">
        <v>1</v>
      </c>
      <c r="F1777">
        <v>15</v>
      </c>
      <c r="H1777">
        <v>16</v>
      </c>
      <c r="J1777">
        <v>21</v>
      </c>
    </row>
    <row r="1778" spans="1:10" x14ac:dyDescent="0.25">
      <c r="A1778" t="s">
        <v>321</v>
      </c>
      <c r="B1778" t="s">
        <v>479</v>
      </c>
      <c r="C1778" t="s">
        <v>18</v>
      </c>
      <c r="D1778" t="s">
        <v>148</v>
      </c>
      <c r="E1778">
        <v>1</v>
      </c>
      <c r="F1778">
        <v>4</v>
      </c>
      <c r="H1778">
        <v>5</v>
      </c>
      <c r="J1778">
        <v>22</v>
      </c>
    </row>
    <row r="1779" spans="1:10" x14ac:dyDescent="0.25">
      <c r="A1779" t="s">
        <v>321</v>
      </c>
      <c r="B1779" t="s">
        <v>480</v>
      </c>
      <c r="C1779" t="s">
        <v>18</v>
      </c>
      <c r="D1779" t="s">
        <v>148</v>
      </c>
      <c r="E1779">
        <v>1</v>
      </c>
      <c r="F1779">
        <v>1</v>
      </c>
      <c r="H1779">
        <v>2</v>
      </c>
      <c r="J1779">
        <v>23</v>
      </c>
    </row>
    <row r="1780" spans="1:10" x14ac:dyDescent="0.25">
      <c r="A1780" t="s">
        <v>321</v>
      </c>
      <c r="B1780" t="s">
        <v>481</v>
      </c>
      <c r="C1780" t="s">
        <v>18</v>
      </c>
      <c r="D1780" t="s">
        <v>148</v>
      </c>
      <c r="E1780">
        <v>15</v>
      </c>
      <c r="F1780">
        <v>23</v>
      </c>
      <c r="G1780">
        <v>3</v>
      </c>
      <c r="H1780">
        <v>41</v>
      </c>
      <c r="J1780">
        <v>24</v>
      </c>
    </row>
    <row r="1781" spans="1:10" x14ac:dyDescent="0.25">
      <c r="A1781" t="s">
        <v>321</v>
      </c>
      <c r="B1781" t="s">
        <v>482</v>
      </c>
      <c r="C1781" t="s">
        <v>18</v>
      </c>
      <c r="D1781" t="s">
        <v>148</v>
      </c>
      <c r="E1781">
        <v>11</v>
      </c>
      <c r="F1781">
        <v>39</v>
      </c>
      <c r="G1781">
        <v>1</v>
      </c>
      <c r="H1781">
        <v>51</v>
      </c>
      <c r="J1781">
        <v>25</v>
      </c>
    </row>
    <row r="1782" spans="1:10" x14ac:dyDescent="0.25">
      <c r="A1782" t="s">
        <v>321</v>
      </c>
      <c r="B1782" t="s">
        <v>483</v>
      </c>
      <c r="C1782" t="s">
        <v>18</v>
      </c>
      <c r="D1782" t="s">
        <v>148</v>
      </c>
      <c r="E1782">
        <v>2</v>
      </c>
      <c r="F1782">
        <v>2</v>
      </c>
      <c r="H1782">
        <v>4</v>
      </c>
      <c r="J1782">
        <v>26</v>
      </c>
    </row>
    <row r="1783" spans="1:10" x14ac:dyDescent="0.25">
      <c r="A1783" t="s">
        <v>321</v>
      </c>
      <c r="B1783" t="s">
        <v>484</v>
      </c>
      <c r="C1783" t="s">
        <v>18</v>
      </c>
      <c r="D1783" t="s">
        <v>148</v>
      </c>
      <c r="E1783">
        <v>2</v>
      </c>
      <c r="F1783">
        <v>4</v>
      </c>
      <c r="H1783">
        <v>6</v>
      </c>
      <c r="J1783">
        <v>27</v>
      </c>
    </row>
    <row r="1784" spans="1:10" x14ac:dyDescent="0.25">
      <c r="A1784" t="s">
        <v>321</v>
      </c>
      <c r="B1784" t="s">
        <v>485</v>
      </c>
      <c r="C1784" t="s">
        <v>18</v>
      </c>
      <c r="D1784" t="s">
        <v>148</v>
      </c>
      <c r="J1784">
        <v>28</v>
      </c>
    </row>
    <row r="1785" spans="1:10" x14ac:dyDescent="0.25">
      <c r="A1785" t="s">
        <v>321</v>
      </c>
      <c r="B1785" t="s">
        <v>486</v>
      </c>
      <c r="C1785" t="s">
        <v>18</v>
      </c>
      <c r="D1785" t="s">
        <v>148</v>
      </c>
      <c r="E1785">
        <v>4</v>
      </c>
      <c r="F1785">
        <v>6</v>
      </c>
      <c r="H1785">
        <v>10</v>
      </c>
      <c r="J1785">
        <v>29</v>
      </c>
    </row>
    <row r="1786" spans="1:10" x14ac:dyDescent="0.25">
      <c r="A1786" t="s">
        <v>321</v>
      </c>
      <c r="B1786" t="s">
        <v>487</v>
      </c>
      <c r="C1786" t="s">
        <v>18</v>
      </c>
      <c r="D1786" t="s">
        <v>148</v>
      </c>
      <c r="F1786">
        <v>1</v>
      </c>
      <c r="H1786">
        <v>1</v>
      </c>
      <c r="J1786">
        <v>30</v>
      </c>
    </row>
    <row r="1787" spans="1:10" x14ac:dyDescent="0.25">
      <c r="A1787" t="s">
        <v>321</v>
      </c>
      <c r="B1787" t="s">
        <v>488</v>
      </c>
      <c r="C1787" t="s">
        <v>18</v>
      </c>
      <c r="D1787" t="s">
        <v>148</v>
      </c>
      <c r="J1787">
        <v>31</v>
      </c>
    </row>
    <row r="1788" spans="1:10" x14ac:dyDescent="0.25">
      <c r="A1788" t="s">
        <v>321</v>
      </c>
      <c r="B1788" t="s">
        <v>489</v>
      </c>
      <c r="C1788" t="s">
        <v>18</v>
      </c>
      <c r="D1788" t="s">
        <v>148</v>
      </c>
      <c r="E1788">
        <v>4</v>
      </c>
      <c r="F1788">
        <v>3</v>
      </c>
      <c r="G1788">
        <v>3</v>
      </c>
      <c r="H1788">
        <v>10</v>
      </c>
      <c r="J1788">
        <v>32</v>
      </c>
    </row>
    <row r="1789" spans="1:10" x14ac:dyDescent="0.25">
      <c r="A1789" t="s">
        <v>321</v>
      </c>
      <c r="B1789" t="s">
        <v>490</v>
      </c>
      <c r="C1789" t="s">
        <v>18</v>
      </c>
      <c r="D1789" t="s">
        <v>148</v>
      </c>
      <c r="F1789">
        <v>7</v>
      </c>
      <c r="H1789">
        <v>7</v>
      </c>
      <c r="J1789">
        <v>33</v>
      </c>
    </row>
    <row r="1790" spans="1:10" x14ac:dyDescent="0.25">
      <c r="A1790" t="s">
        <v>321</v>
      </c>
      <c r="B1790" t="s">
        <v>491</v>
      </c>
      <c r="C1790" t="s">
        <v>18</v>
      </c>
      <c r="D1790" t="s">
        <v>148</v>
      </c>
      <c r="E1790">
        <v>0.57099999999999995</v>
      </c>
      <c r="F1790">
        <v>0.71199999999999997</v>
      </c>
      <c r="G1790">
        <v>1</v>
      </c>
      <c r="H1790">
        <v>0.70499999999999996</v>
      </c>
      <c r="J1790">
        <v>34</v>
      </c>
    </row>
    <row r="1791" spans="1:10" x14ac:dyDescent="0.25">
      <c r="A1791" t="s">
        <v>321</v>
      </c>
      <c r="B1791" t="s">
        <v>492</v>
      </c>
      <c r="C1791" t="s">
        <v>18</v>
      </c>
      <c r="D1791" t="s">
        <v>148</v>
      </c>
      <c r="E1791">
        <v>0.71699999999999997</v>
      </c>
      <c r="F1791">
        <v>0.71599999999999997</v>
      </c>
      <c r="H1791">
        <v>0.71599999999999997</v>
      </c>
      <c r="J1791">
        <v>35</v>
      </c>
    </row>
    <row r="1792" spans="1:10" x14ac:dyDescent="0.25">
      <c r="A1792" t="s">
        <v>321</v>
      </c>
      <c r="B1792" t="s">
        <v>178</v>
      </c>
      <c r="C1792" t="s">
        <v>18</v>
      </c>
      <c r="D1792" t="s">
        <v>148</v>
      </c>
      <c r="E1792">
        <v>4253</v>
      </c>
      <c r="F1792">
        <v>7093</v>
      </c>
      <c r="G1792">
        <v>2677</v>
      </c>
      <c r="H1792">
        <v>6510</v>
      </c>
      <c r="J1792">
        <v>36</v>
      </c>
    </row>
    <row r="1793" spans="1:10" x14ac:dyDescent="0.25">
      <c r="A1793" t="s">
        <v>321</v>
      </c>
      <c r="B1793" t="s">
        <v>493</v>
      </c>
      <c r="C1793" t="s">
        <v>18</v>
      </c>
      <c r="D1793" t="s">
        <v>148</v>
      </c>
      <c r="G1793">
        <v>3</v>
      </c>
      <c r="J1793">
        <v>39</v>
      </c>
    </row>
    <row r="1794" spans="1:10" x14ac:dyDescent="0.25">
      <c r="A1794" t="s">
        <v>321</v>
      </c>
      <c r="B1794" t="s">
        <v>494</v>
      </c>
      <c r="C1794" t="s">
        <v>18</v>
      </c>
      <c r="D1794" t="s">
        <v>148</v>
      </c>
      <c r="G1794">
        <v>3</v>
      </c>
      <c r="H1794">
        <v>1</v>
      </c>
      <c r="J1794">
        <v>40</v>
      </c>
    </row>
    <row r="1795" spans="1:10" x14ac:dyDescent="0.25">
      <c r="A1795" t="s">
        <v>321</v>
      </c>
      <c r="B1795" t="s">
        <v>495</v>
      </c>
      <c r="C1795" t="s">
        <v>18</v>
      </c>
      <c r="D1795" t="s">
        <v>148</v>
      </c>
      <c r="G1795">
        <v>3</v>
      </c>
      <c r="H1795">
        <v>1</v>
      </c>
      <c r="J1795">
        <v>41</v>
      </c>
    </row>
    <row r="1796" spans="1:10" x14ac:dyDescent="0.25">
      <c r="A1796" t="s">
        <v>322</v>
      </c>
      <c r="B1796" t="s">
        <v>458</v>
      </c>
      <c r="C1796" t="s">
        <v>18</v>
      </c>
      <c r="D1796" t="s">
        <v>149</v>
      </c>
      <c r="E1796">
        <v>8</v>
      </c>
      <c r="F1796">
        <v>756</v>
      </c>
      <c r="G1796">
        <v>13</v>
      </c>
      <c r="H1796">
        <v>777</v>
      </c>
      <c r="J1796">
        <v>1</v>
      </c>
    </row>
    <row r="1797" spans="1:10" x14ac:dyDescent="0.25">
      <c r="A1797" t="s">
        <v>322</v>
      </c>
      <c r="B1797" t="s">
        <v>459</v>
      </c>
      <c r="C1797" t="s">
        <v>18</v>
      </c>
      <c r="D1797" t="s">
        <v>149</v>
      </c>
      <c r="F1797">
        <v>819</v>
      </c>
      <c r="G1797">
        <v>22</v>
      </c>
      <c r="H1797">
        <v>841</v>
      </c>
      <c r="J1797">
        <v>2</v>
      </c>
    </row>
    <row r="1798" spans="1:10" x14ac:dyDescent="0.25">
      <c r="A1798" t="s">
        <v>322</v>
      </c>
      <c r="B1798" t="s">
        <v>460</v>
      </c>
      <c r="C1798" t="s">
        <v>18</v>
      </c>
      <c r="D1798" t="s">
        <v>149</v>
      </c>
      <c r="F1798">
        <v>440</v>
      </c>
      <c r="G1798">
        <v>2</v>
      </c>
      <c r="H1798">
        <v>4</v>
      </c>
      <c r="J1798">
        <v>3</v>
      </c>
    </row>
    <row r="1799" spans="1:10" x14ac:dyDescent="0.25">
      <c r="A1799" t="s">
        <v>322</v>
      </c>
      <c r="B1799" t="s">
        <v>461</v>
      </c>
      <c r="C1799" t="s">
        <v>18</v>
      </c>
      <c r="D1799" t="s">
        <v>149</v>
      </c>
      <c r="F1799">
        <v>445</v>
      </c>
      <c r="G1799">
        <v>14</v>
      </c>
      <c r="H1799">
        <v>459</v>
      </c>
      <c r="J1799">
        <v>4</v>
      </c>
    </row>
    <row r="1800" spans="1:10" x14ac:dyDescent="0.25">
      <c r="A1800" t="s">
        <v>322</v>
      </c>
      <c r="B1800" t="s">
        <v>462</v>
      </c>
      <c r="C1800" t="s">
        <v>18</v>
      </c>
      <c r="D1800" t="s">
        <v>149</v>
      </c>
      <c r="F1800">
        <v>333</v>
      </c>
      <c r="G1800">
        <v>8</v>
      </c>
      <c r="H1800">
        <v>341</v>
      </c>
      <c r="J1800">
        <v>5</v>
      </c>
    </row>
    <row r="1801" spans="1:10" x14ac:dyDescent="0.25">
      <c r="A1801" t="s">
        <v>322</v>
      </c>
      <c r="B1801" t="s">
        <v>463</v>
      </c>
      <c r="C1801" t="s">
        <v>18</v>
      </c>
      <c r="D1801" t="s">
        <v>149</v>
      </c>
      <c r="F1801">
        <v>111</v>
      </c>
      <c r="G1801">
        <v>1</v>
      </c>
      <c r="H1801">
        <v>112</v>
      </c>
      <c r="J1801">
        <v>6</v>
      </c>
    </row>
    <row r="1802" spans="1:10" x14ac:dyDescent="0.25">
      <c r="A1802" t="s">
        <v>322</v>
      </c>
      <c r="B1802" t="s">
        <v>464</v>
      </c>
      <c r="C1802" t="s">
        <v>18</v>
      </c>
      <c r="D1802" t="s">
        <v>149</v>
      </c>
      <c r="F1802">
        <v>17</v>
      </c>
      <c r="G1802">
        <v>1</v>
      </c>
      <c r="H1802">
        <v>18</v>
      </c>
      <c r="J1802">
        <v>7</v>
      </c>
    </row>
    <row r="1803" spans="1:10" x14ac:dyDescent="0.25">
      <c r="A1803" t="s">
        <v>322</v>
      </c>
      <c r="B1803" t="s">
        <v>465</v>
      </c>
      <c r="C1803" t="s">
        <v>18</v>
      </c>
      <c r="D1803" t="s">
        <v>149</v>
      </c>
      <c r="F1803">
        <v>16</v>
      </c>
      <c r="G1803">
        <v>1</v>
      </c>
      <c r="H1803">
        <v>17</v>
      </c>
      <c r="J1803">
        <v>8</v>
      </c>
    </row>
    <row r="1804" spans="1:10" x14ac:dyDescent="0.25">
      <c r="A1804" t="s">
        <v>322</v>
      </c>
      <c r="B1804" t="s">
        <v>466</v>
      </c>
      <c r="C1804" t="s">
        <v>18</v>
      </c>
      <c r="D1804" t="s">
        <v>149</v>
      </c>
      <c r="F1804">
        <v>341</v>
      </c>
      <c r="G1804">
        <v>16</v>
      </c>
      <c r="H1804">
        <v>357</v>
      </c>
      <c r="J1804">
        <v>9</v>
      </c>
    </row>
    <row r="1805" spans="1:10" x14ac:dyDescent="0.25">
      <c r="A1805" t="s">
        <v>322</v>
      </c>
      <c r="B1805" t="s">
        <v>467</v>
      </c>
      <c r="C1805" t="s">
        <v>18</v>
      </c>
      <c r="D1805" t="s">
        <v>149</v>
      </c>
      <c r="F1805">
        <v>4</v>
      </c>
      <c r="H1805">
        <v>4</v>
      </c>
      <c r="J1805">
        <v>10</v>
      </c>
    </row>
    <row r="1806" spans="1:10" x14ac:dyDescent="0.25">
      <c r="A1806" t="s">
        <v>322</v>
      </c>
      <c r="B1806" t="s">
        <v>468</v>
      </c>
      <c r="C1806" t="s">
        <v>18</v>
      </c>
      <c r="D1806" t="s">
        <v>149</v>
      </c>
      <c r="F1806">
        <v>355</v>
      </c>
      <c r="G1806">
        <v>5</v>
      </c>
      <c r="H1806">
        <v>360</v>
      </c>
      <c r="J1806">
        <v>11</v>
      </c>
    </row>
    <row r="1807" spans="1:10" x14ac:dyDescent="0.25">
      <c r="A1807" t="s">
        <v>322</v>
      </c>
      <c r="B1807" t="s">
        <v>469</v>
      </c>
      <c r="C1807" t="s">
        <v>18</v>
      </c>
      <c r="D1807" t="s">
        <v>149</v>
      </c>
      <c r="F1807">
        <v>25</v>
      </c>
      <c r="G1807">
        <v>2</v>
      </c>
      <c r="H1807">
        <v>27</v>
      </c>
      <c r="J1807">
        <v>12</v>
      </c>
    </row>
    <row r="1808" spans="1:10" x14ac:dyDescent="0.25">
      <c r="A1808" t="s">
        <v>322</v>
      </c>
      <c r="B1808" t="s">
        <v>470</v>
      </c>
      <c r="C1808" t="s">
        <v>18</v>
      </c>
      <c r="D1808" t="s">
        <v>149</v>
      </c>
      <c r="F1808">
        <v>32</v>
      </c>
      <c r="G1808">
        <v>1</v>
      </c>
      <c r="H1808">
        <v>33</v>
      </c>
      <c r="J1808">
        <v>13</v>
      </c>
    </row>
    <row r="1809" spans="1:10" x14ac:dyDescent="0.25">
      <c r="A1809" t="s">
        <v>322</v>
      </c>
      <c r="B1809" t="s">
        <v>471</v>
      </c>
      <c r="C1809" t="s">
        <v>18</v>
      </c>
      <c r="D1809" t="s">
        <v>149</v>
      </c>
      <c r="F1809">
        <v>96</v>
      </c>
      <c r="G1809">
        <v>1</v>
      </c>
      <c r="H1809">
        <v>97</v>
      </c>
      <c r="J1809">
        <v>14</v>
      </c>
    </row>
    <row r="1810" spans="1:10" x14ac:dyDescent="0.25">
      <c r="A1810" t="s">
        <v>322</v>
      </c>
      <c r="B1810" t="s">
        <v>472</v>
      </c>
      <c r="C1810" t="s">
        <v>18</v>
      </c>
      <c r="D1810" t="s">
        <v>149</v>
      </c>
      <c r="J1810">
        <v>15</v>
      </c>
    </row>
    <row r="1811" spans="1:10" x14ac:dyDescent="0.25">
      <c r="A1811" t="s">
        <v>322</v>
      </c>
      <c r="B1811" t="s">
        <v>473</v>
      </c>
      <c r="C1811" t="s">
        <v>18</v>
      </c>
      <c r="D1811" t="s">
        <v>149</v>
      </c>
      <c r="F1811">
        <v>681</v>
      </c>
      <c r="G1811">
        <v>16</v>
      </c>
      <c r="H1811">
        <v>697</v>
      </c>
      <c r="J1811">
        <v>16</v>
      </c>
    </row>
    <row r="1812" spans="1:10" x14ac:dyDescent="0.25">
      <c r="A1812" t="s">
        <v>322</v>
      </c>
      <c r="B1812" t="s">
        <v>474</v>
      </c>
      <c r="C1812" t="s">
        <v>18</v>
      </c>
      <c r="D1812" t="s">
        <v>149</v>
      </c>
      <c r="F1812">
        <v>475</v>
      </c>
      <c r="G1812">
        <v>15</v>
      </c>
      <c r="H1812">
        <v>490</v>
      </c>
      <c r="J1812">
        <v>17</v>
      </c>
    </row>
    <row r="1813" spans="1:10" x14ac:dyDescent="0.25">
      <c r="A1813" t="s">
        <v>322</v>
      </c>
      <c r="B1813" t="s">
        <v>475</v>
      </c>
      <c r="C1813" t="s">
        <v>18</v>
      </c>
      <c r="D1813" t="s">
        <v>149</v>
      </c>
      <c r="F1813">
        <v>53</v>
      </c>
      <c r="G1813">
        <v>1</v>
      </c>
      <c r="H1813">
        <v>54</v>
      </c>
      <c r="J1813">
        <v>18</v>
      </c>
    </row>
    <row r="1814" spans="1:10" x14ac:dyDescent="0.25">
      <c r="A1814" t="s">
        <v>322</v>
      </c>
      <c r="B1814" t="s">
        <v>476</v>
      </c>
      <c r="C1814" t="s">
        <v>18</v>
      </c>
      <c r="D1814" t="s">
        <v>149</v>
      </c>
      <c r="F1814">
        <v>40</v>
      </c>
      <c r="G1814">
        <v>1</v>
      </c>
      <c r="H1814">
        <v>41</v>
      </c>
      <c r="J1814">
        <v>19</v>
      </c>
    </row>
    <row r="1815" spans="1:10" x14ac:dyDescent="0.25">
      <c r="A1815" t="s">
        <v>322</v>
      </c>
      <c r="B1815" t="s">
        <v>477</v>
      </c>
      <c r="C1815" t="s">
        <v>18</v>
      </c>
      <c r="D1815" t="s">
        <v>149</v>
      </c>
      <c r="F1815">
        <v>45</v>
      </c>
      <c r="G1815">
        <v>2</v>
      </c>
      <c r="H1815">
        <v>47</v>
      </c>
      <c r="J1815">
        <v>20</v>
      </c>
    </row>
    <row r="1816" spans="1:10" x14ac:dyDescent="0.25">
      <c r="A1816" t="s">
        <v>322</v>
      </c>
      <c r="B1816" t="s">
        <v>478</v>
      </c>
      <c r="C1816" t="s">
        <v>18</v>
      </c>
      <c r="D1816" t="s">
        <v>149</v>
      </c>
      <c r="F1816">
        <v>85</v>
      </c>
      <c r="G1816">
        <v>2</v>
      </c>
      <c r="H1816">
        <v>87</v>
      </c>
      <c r="J1816">
        <v>21</v>
      </c>
    </row>
    <row r="1817" spans="1:10" x14ac:dyDescent="0.25">
      <c r="A1817" t="s">
        <v>322</v>
      </c>
      <c r="B1817" t="s">
        <v>479</v>
      </c>
      <c r="C1817" t="s">
        <v>18</v>
      </c>
      <c r="D1817" t="s">
        <v>149</v>
      </c>
      <c r="F1817">
        <v>30</v>
      </c>
      <c r="H1817">
        <v>30</v>
      </c>
      <c r="J1817">
        <v>22</v>
      </c>
    </row>
    <row r="1818" spans="1:10" x14ac:dyDescent="0.25">
      <c r="A1818" t="s">
        <v>322</v>
      </c>
      <c r="B1818" t="s">
        <v>480</v>
      </c>
      <c r="C1818" t="s">
        <v>18</v>
      </c>
      <c r="D1818" t="s">
        <v>149</v>
      </c>
      <c r="F1818">
        <v>2</v>
      </c>
      <c r="H1818">
        <v>2</v>
      </c>
      <c r="J1818">
        <v>23</v>
      </c>
    </row>
    <row r="1819" spans="1:10" x14ac:dyDescent="0.25">
      <c r="A1819" t="s">
        <v>322</v>
      </c>
      <c r="B1819" t="s">
        <v>481</v>
      </c>
      <c r="C1819" t="s">
        <v>18</v>
      </c>
      <c r="D1819" t="s">
        <v>149</v>
      </c>
      <c r="F1819">
        <v>409</v>
      </c>
      <c r="G1819">
        <v>16</v>
      </c>
      <c r="H1819">
        <v>425</v>
      </c>
      <c r="J1819">
        <v>24</v>
      </c>
    </row>
    <row r="1820" spans="1:10" x14ac:dyDescent="0.25">
      <c r="A1820" t="s">
        <v>322</v>
      </c>
      <c r="B1820" t="s">
        <v>482</v>
      </c>
      <c r="C1820" t="s">
        <v>18</v>
      </c>
      <c r="D1820" t="s">
        <v>149</v>
      </c>
      <c r="F1820">
        <v>221</v>
      </c>
      <c r="G1820">
        <v>1</v>
      </c>
      <c r="H1820">
        <v>222</v>
      </c>
      <c r="J1820">
        <v>25</v>
      </c>
    </row>
    <row r="1821" spans="1:10" x14ac:dyDescent="0.25">
      <c r="A1821" t="s">
        <v>322</v>
      </c>
      <c r="B1821" t="s">
        <v>483</v>
      </c>
      <c r="C1821" t="s">
        <v>18</v>
      </c>
      <c r="D1821" t="s">
        <v>149</v>
      </c>
      <c r="F1821">
        <v>79</v>
      </c>
      <c r="G1821">
        <v>5</v>
      </c>
      <c r="H1821">
        <v>84</v>
      </c>
      <c r="J1821">
        <v>26</v>
      </c>
    </row>
    <row r="1822" spans="1:10" x14ac:dyDescent="0.25">
      <c r="A1822" t="s">
        <v>322</v>
      </c>
      <c r="B1822" t="s">
        <v>484</v>
      </c>
      <c r="C1822" t="s">
        <v>18</v>
      </c>
      <c r="D1822" t="s">
        <v>149</v>
      </c>
      <c r="F1822">
        <v>32</v>
      </c>
      <c r="H1822">
        <v>32</v>
      </c>
      <c r="J1822">
        <v>27</v>
      </c>
    </row>
    <row r="1823" spans="1:10" x14ac:dyDescent="0.25">
      <c r="A1823" t="s">
        <v>322</v>
      </c>
      <c r="B1823" t="s">
        <v>485</v>
      </c>
      <c r="C1823" t="s">
        <v>18</v>
      </c>
      <c r="D1823" t="s">
        <v>149</v>
      </c>
      <c r="F1823">
        <v>2</v>
      </c>
      <c r="H1823">
        <v>2</v>
      </c>
      <c r="J1823">
        <v>28</v>
      </c>
    </row>
    <row r="1824" spans="1:10" x14ac:dyDescent="0.25">
      <c r="A1824" t="s">
        <v>322</v>
      </c>
      <c r="B1824" t="s">
        <v>486</v>
      </c>
      <c r="C1824" t="s">
        <v>18</v>
      </c>
      <c r="D1824" t="s">
        <v>149</v>
      </c>
      <c r="F1824">
        <v>99</v>
      </c>
      <c r="G1824">
        <v>3</v>
      </c>
      <c r="H1824">
        <v>102</v>
      </c>
      <c r="J1824">
        <v>29</v>
      </c>
    </row>
    <row r="1825" spans="1:10" x14ac:dyDescent="0.25">
      <c r="A1825" t="s">
        <v>322</v>
      </c>
      <c r="B1825" t="s">
        <v>487</v>
      </c>
      <c r="C1825" t="s">
        <v>18</v>
      </c>
      <c r="D1825" t="s">
        <v>149</v>
      </c>
      <c r="F1825">
        <v>2</v>
      </c>
      <c r="H1825">
        <v>2</v>
      </c>
      <c r="J1825">
        <v>30</v>
      </c>
    </row>
    <row r="1826" spans="1:10" x14ac:dyDescent="0.25">
      <c r="A1826" t="s">
        <v>322</v>
      </c>
      <c r="B1826" t="s">
        <v>488</v>
      </c>
      <c r="C1826" t="s">
        <v>18</v>
      </c>
      <c r="D1826" t="s">
        <v>149</v>
      </c>
      <c r="J1826">
        <v>31</v>
      </c>
    </row>
    <row r="1827" spans="1:10" x14ac:dyDescent="0.25">
      <c r="A1827" t="s">
        <v>322</v>
      </c>
      <c r="B1827" t="s">
        <v>489</v>
      </c>
      <c r="C1827" t="s">
        <v>18</v>
      </c>
      <c r="D1827" t="s">
        <v>149</v>
      </c>
      <c r="F1827">
        <v>144</v>
      </c>
      <c r="G1827">
        <v>2</v>
      </c>
      <c r="H1827">
        <v>146</v>
      </c>
      <c r="J1827">
        <v>32</v>
      </c>
    </row>
    <row r="1828" spans="1:10" x14ac:dyDescent="0.25">
      <c r="A1828" t="s">
        <v>322</v>
      </c>
      <c r="B1828" t="s">
        <v>490</v>
      </c>
      <c r="C1828" t="s">
        <v>18</v>
      </c>
      <c r="D1828" t="s">
        <v>149</v>
      </c>
      <c r="F1828">
        <v>91</v>
      </c>
      <c r="G1828">
        <v>5</v>
      </c>
      <c r="H1828">
        <v>96</v>
      </c>
      <c r="J1828">
        <v>33</v>
      </c>
    </row>
    <row r="1829" spans="1:10" x14ac:dyDescent="0.25">
      <c r="A1829" t="s">
        <v>322</v>
      </c>
      <c r="B1829" t="s">
        <v>491</v>
      </c>
      <c r="C1829" t="s">
        <v>18</v>
      </c>
      <c r="D1829" t="s">
        <v>149</v>
      </c>
      <c r="E1829">
        <v>0.33300000000000002</v>
      </c>
      <c r="F1829">
        <v>0.68700000000000006</v>
      </c>
      <c r="G1829">
        <v>0.57099999999999995</v>
      </c>
      <c r="H1829">
        <v>0.68400000000000005</v>
      </c>
      <c r="J1829">
        <v>34</v>
      </c>
    </row>
    <row r="1830" spans="1:10" x14ac:dyDescent="0.25">
      <c r="A1830" t="s">
        <v>322</v>
      </c>
      <c r="B1830" t="s">
        <v>492</v>
      </c>
      <c r="C1830" t="s">
        <v>18</v>
      </c>
      <c r="D1830" t="s">
        <v>149</v>
      </c>
      <c r="E1830">
        <v>0.57099999999999995</v>
      </c>
      <c r="F1830">
        <v>0.67300000000000004</v>
      </c>
      <c r="G1830">
        <v>0.42899999999999999</v>
      </c>
      <c r="H1830">
        <v>0.66600000000000004</v>
      </c>
      <c r="J1830">
        <v>35</v>
      </c>
    </row>
    <row r="1831" spans="1:10" x14ac:dyDescent="0.25">
      <c r="A1831" t="s">
        <v>322</v>
      </c>
      <c r="B1831" t="s">
        <v>178</v>
      </c>
      <c r="C1831" t="s">
        <v>18</v>
      </c>
      <c r="D1831" t="s">
        <v>149</v>
      </c>
      <c r="E1831">
        <v>9437</v>
      </c>
      <c r="F1831">
        <v>6410</v>
      </c>
      <c r="G1831">
        <v>6397</v>
      </c>
      <c r="H1831">
        <v>6452</v>
      </c>
      <c r="J1831">
        <v>36</v>
      </c>
    </row>
    <row r="1832" spans="1:10" x14ac:dyDescent="0.25">
      <c r="A1832" t="s">
        <v>322</v>
      </c>
      <c r="B1832" t="s">
        <v>493</v>
      </c>
      <c r="C1832" t="s">
        <v>18</v>
      </c>
      <c r="D1832" t="s">
        <v>149</v>
      </c>
      <c r="G1832">
        <v>14</v>
      </c>
      <c r="J1832">
        <v>39</v>
      </c>
    </row>
    <row r="1833" spans="1:10" x14ac:dyDescent="0.25">
      <c r="A1833" t="s">
        <v>322</v>
      </c>
      <c r="B1833" t="s">
        <v>494</v>
      </c>
      <c r="C1833" t="s">
        <v>18</v>
      </c>
      <c r="D1833" t="s">
        <v>149</v>
      </c>
      <c r="G1833">
        <v>14</v>
      </c>
      <c r="H1833">
        <v>1</v>
      </c>
      <c r="J1833">
        <v>40</v>
      </c>
    </row>
    <row r="1834" spans="1:10" x14ac:dyDescent="0.25">
      <c r="A1834" t="s">
        <v>322</v>
      </c>
      <c r="B1834" t="s">
        <v>495</v>
      </c>
      <c r="C1834" t="s">
        <v>18</v>
      </c>
      <c r="D1834" t="s">
        <v>149</v>
      </c>
      <c r="G1834">
        <v>14</v>
      </c>
      <c r="H1834">
        <v>1</v>
      </c>
      <c r="J1834">
        <v>41</v>
      </c>
    </row>
    <row r="1835" spans="1:10" x14ac:dyDescent="0.25">
      <c r="A1835" t="s">
        <v>319</v>
      </c>
      <c r="B1835" t="s">
        <v>458</v>
      </c>
      <c r="C1835" t="s">
        <v>18</v>
      </c>
      <c r="D1835" t="s">
        <v>151</v>
      </c>
      <c r="E1835">
        <v>5</v>
      </c>
      <c r="F1835">
        <v>143</v>
      </c>
      <c r="G1835">
        <v>1</v>
      </c>
      <c r="H1835">
        <v>149</v>
      </c>
      <c r="J1835">
        <v>1</v>
      </c>
    </row>
    <row r="1836" spans="1:10" x14ac:dyDescent="0.25">
      <c r="A1836" t="s">
        <v>319</v>
      </c>
      <c r="B1836" t="s">
        <v>459</v>
      </c>
      <c r="C1836" t="s">
        <v>18</v>
      </c>
      <c r="D1836" t="s">
        <v>151</v>
      </c>
      <c r="E1836">
        <v>3</v>
      </c>
      <c r="F1836">
        <v>198</v>
      </c>
      <c r="G1836">
        <v>3</v>
      </c>
      <c r="H1836">
        <v>204</v>
      </c>
      <c r="J1836">
        <v>2</v>
      </c>
    </row>
    <row r="1837" spans="1:10" x14ac:dyDescent="0.25">
      <c r="A1837" t="s">
        <v>319</v>
      </c>
      <c r="B1837" t="s">
        <v>460</v>
      </c>
      <c r="C1837" t="s">
        <v>18</v>
      </c>
      <c r="D1837" t="s">
        <v>151</v>
      </c>
      <c r="E1837">
        <v>2</v>
      </c>
      <c r="F1837">
        <v>73</v>
      </c>
      <c r="H1837">
        <v>1</v>
      </c>
      <c r="J1837">
        <v>3</v>
      </c>
    </row>
    <row r="1838" spans="1:10" x14ac:dyDescent="0.25">
      <c r="A1838" t="s">
        <v>319</v>
      </c>
      <c r="B1838" t="s">
        <v>461</v>
      </c>
      <c r="C1838" t="s">
        <v>18</v>
      </c>
      <c r="D1838" t="s">
        <v>151</v>
      </c>
      <c r="E1838">
        <v>2</v>
      </c>
      <c r="F1838">
        <v>122</v>
      </c>
      <c r="G1838">
        <v>3</v>
      </c>
      <c r="H1838">
        <v>127</v>
      </c>
      <c r="J1838">
        <v>4</v>
      </c>
    </row>
    <row r="1839" spans="1:10" x14ac:dyDescent="0.25">
      <c r="A1839" t="s">
        <v>319</v>
      </c>
      <c r="B1839" t="s">
        <v>462</v>
      </c>
      <c r="C1839" t="s">
        <v>18</v>
      </c>
      <c r="D1839" t="s">
        <v>151</v>
      </c>
      <c r="E1839">
        <v>1</v>
      </c>
      <c r="F1839">
        <v>76</v>
      </c>
      <c r="H1839">
        <v>77</v>
      </c>
      <c r="J1839">
        <v>5</v>
      </c>
    </row>
    <row r="1840" spans="1:10" x14ac:dyDescent="0.25">
      <c r="A1840" t="s">
        <v>319</v>
      </c>
      <c r="B1840" t="s">
        <v>463</v>
      </c>
      <c r="C1840" t="s">
        <v>18</v>
      </c>
      <c r="D1840" t="s">
        <v>151</v>
      </c>
      <c r="F1840">
        <v>11</v>
      </c>
      <c r="H1840">
        <v>11</v>
      </c>
      <c r="J1840">
        <v>6</v>
      </c>
    </row>
    <row r="1841" spans="1:10" x14ac:dyDescent="0.25">
      <c r="A1841" t="s">
        <v>319</v>
      </c>
      <c r="B1841" t="s">
        <v>464</v>
      </c>
      <c r="C1841" t="s">
        <v>18</v>
      </c>
      <c r="D1841" t="s">
        <v>151</v>
      </c>
      <c r="F1841">
        <v>2</v>
      </c>
      <c r="H1841">
        <v>2</v>
      </c>
      <c r="J1841">
        <v>7</v>
      </c>
    </row>
    <row r="1842" spans="1:10" x14ac:dyDescent="0.25">
      <c r="A1842" t="s">
        <v>319</v>
      </c>
      <c r="B1842" t="s">
        <v>465</v>
      </c>
      <c r="C1842" t="s">
        <v>18</v>
      </c>
      <c r="D1842" t="s">
        <v>151</v>
      </c>
      <c r="F1842">
        <v>5</v>
      </c>
      <c r="H1842">
        <v>5</v>
      </c>
      <c r="J1842">
        <v>8</v>
      </c>
    </row>
    <row r="1843" spans="1:10" x14ac:dyDescent="0.25">
      <c r="A1843" t="s">
        <v>319</v>
      </c>
      <c r="B1843" t="s">
        <v>466</v>
      </c>
      <c r="C1843" t="s">
        <v>18</v>
      </c>
      <c r="D1843" t="s">
        <v>151</v>
      </c>
      <c r="E1843">
        <v>1</v>
      </c>
      <c r="F1843">
        <v>24</v>
      </c>
      <c r="G1843">
        <v>2</v>
      </c>
      <c r="H1843">
        <v>27</v>
      </c>
      <c r="J1843">
        <v>9</v>
      </c>
    </row>
    <row r="1844" spans="1:10" x14ac:dyDescent="0.25">
      <c r="A1844" t="s">
        <v>319</v>
      </c>
      <c r="B1844" t="s">
        <v>467</v>
      </c>
      <c r="C1844" t="s">
        <v>18</v>
      </c>
      <c r="D1844" t="s">
        <v>151</v>
      </c>
      <c r="F1844">
        <v>1</v>
      </c>
      <c r="H1844">
        <v>1</v>
      </c>
      <c r="J1844">
        <v>10</v>
      </c>
    </row>
    <row r="1845" spans="1:10" x14ac:dyDescent="0.25">
      <c r="A1845" t="s">
        <v>319</v>
      </c>
      <c r="B1845" t="s">
        <v>468</v>
      </c>
      <c r="C1845" t="s">
        <v>18</v>
      </c>
      <c r="D1845" t="s">
        <v>151</v>
      </c>
      <c r="E1845">
        <v>2</v>
      </c>
      <c r="F1845">
        <v>154</v>
      </c>
      <c r="G1845">
        <v>1</v>
      </c>
      <c r="H1845">
        <v>157</v>
      </c>
      <c r="J1845">
        <v>11</v>
      </c>
    </row>
    <row r="1846" spans="1:10" x14ac:dyDescent="0.25">
      <c r="A1846" t="s">
        <v>319</v>
      </c>
      <c r="B1846" t="s">
        <v>469</v>
      </c>
      <c r="C1846" t="s">
        <v>18</v>
      </c>
      <c r="D1846" t="s">
        <v>151</v>
      </c>
      <c r="F1846">
        <v>2</v>
      </c>
      <c r="H1846">
        <v>2</v>
      </c>
      <c r="J1846">
        <v>12</v>
      </c>
    </row>
    <row r="1847" spans="1:10" x14ac:dyDescent="0.25">
      <c r="A1847" t="s">
        <v>319</v>
      </c>
      <c r="B1847" t="s">
        <v>470</v>
      </c>
      <c r="C1847" t="s">
        <v>18</v>
      </c>
      <c r="D1847" t="s">
        <v>151</v>
      </c>
      <c r="E1847">
        <v>1</v>
      </c>
      <c r="F1847">
        <v>41</v>
      </c>
      <c r="H1847">
        <v>42</v>
      </c>
      <c r="J1847">
        <v>13</v>
      </c>
    </row>
    <row r="1848" spans="1:10" x14ac:dyDescent="0.25">
      <c r="A1848" t="s">
        <v>319</v>
      </c>
      <c r="B1848" t="s">
        <v>471</v>
      </c>
      <c r="C1848" t="s">
        <v>18</v>
      </c>
      <c r="D1848" t="s">
        <v>151</v>
      </c>
      <c r="E1848">
        <v>2</v>
      </c>
      <c r="F1848">
        <v>38</v>
      </c>
      <c r="H1848">
        <v>40</v>
      </c>
      <c r="J1848">
        <v>14</v>
      </c>
    </row>
    <row r="1849" spans="1:10" x14ac:dyDescent="0.25">
      <c r="A1849" t="s">
        <v>319</v>
      </c>
      <c r="B1849" t="s">
        <v>472</v>
      </c>
      <c r="C1849" t="s">
        <v>18</v>
      </c>
      <c r="D1849" t="s">
        <v>151</v>
      </c>
      <c r="J1849">
        <v>15</v>
      </c>
    </row>
    <row r="1850" spans="1:10" x14ac:dyDescent="0.25">
      <c r="A1850" t="s">
        <v>319</v>
      </c>
      <c r="B1850" t="s">
        <v>473</v>
      </c>
      <c r="C1850" t="s">
        <v>18</v>
      </c>
      <c r="D1850" t="s">
        <v>151</v>
      </c>
      <c r="E1850">
        <v>2</v>
      </c>
      <c r="F1850">
        <v>186</v>
      </c>
      <c r="G1850">
        <v>2</v>
      </c>
      <c r="H1850">
        <v>190</v>
      </c>
      <c r="J1850">
        <v>16</v>
      </c>
    </row>
    <row r="1851" spans="1:10" x14ac:dyDescent="0.25">
      <c r="A1851" t="s">
        <v>319</v>
      </c>
      <c r="B1851" t="s">
        <v>474</v>
      </c>
      <c r="C1851" t="s">
        <v>18</v>
      </c>
      <c r="D1851" t="s">
        <v>151</v>
      </c>
      <c r="E1851">
        <v>2</v>
      </c>
      <c r="F1851">
        <v>102</v>
      </c>
      <c r="G1851">
        <v>2</v>
      </c>
      <c r="H1851">
        <v>106</v>
      </c>
      <c r="J1851">
        <v>17</v>
      </c>
    </row>
    <row r="1852" spans="1:10" x14ac:dyDescent="0.25">
      <c r="A1852" t="s">
        <v>319</v>
      </c>
      <c r="B1852" t="s">
        <v>475</v>
      </c>
      <c r="C1852" t="s">
        <v>18</v>
      </c>
      <c r="D1852" t="s">
        <v>151</v>
      </c>
      <c r="F1852">
        <v>8</v>
      </c>
      <c r="H1852">
        <v>8</v>
      </c>
      <c r="J1852">
        <v>18</v>
      </c>
    </row>
    <row r="1853" spans="1:10" x14ac:dyDescent="0.25">
      <c r="A1853" t="s">
        <v>319</v>
      </c>
      <c r="B1853" t="s">
        <v>476</v>
      </c>
      <c r="C1853" t="s">
        <v>18</v>
      </c>
      <c r="D1853" t="s">
        <v>151</v>
      </c>
      <c r="F1853">
        <v>8</v>
      </c>
      <c r="H1853">
        <v>8</v>
      </c>
      <c r="J1853">
        <v>19</v>
      </c>
    </row>
    <row r="1854" spans="1:10" x14ac:dyDescent="0.25">
      <c r="A1854" t="s">
        <v>319</v>
      </c>
      <c r="B1854" t="s">
        <v>477</v>
      </c>
      <c r="C1854" t="s">
        <v>18</v>
      </c>
      <c r="D1854" t="s">
        <v>151</v>
      </c>
      <c r="E1854">
        <v>1</v>
      </c>
      <c r="F1854">
        <v>21</v>
      </c>
      <c r="H1854">
        <v>22</v>
      </c>
      <c r="J1854">
        <v>20</v>
      </c>
    </row>
    <row r="1855" spans="1:10" x14ac:dyDescent="0.25">
      <c r="A1855" t="s">
        <v>319</v>
      </c>
      <c r="B1855" t="s">
        <v>478</v>
      </c>
      <c r="C1855" t="s">
        <v>18</v>
      </c>
      <c r="D1855" t="s">
        <v>151</v>
      </c>
      <c r="F1855">
        <v>38</v>
      </c>
      <c r="H1855">
        <v>38</v>
      </c>
      <c r="J1855">
        <v>21</v>
      </c>
    </row>
    <row r="1856" spans="1:10" x14ac:dyDescent="0.25">
      <c r="A1856" t="s">
        <v>319</v>
      </c>
      <c r="B1856" t="s">
        <v>479</v>
      </c>
      <c r="C1856" t="s">
        <v>18</v>
      </c>
      <c r="D1856" t="s">
        <v>151</v>
      </c>
      <c r="F1856">
        <v>8</v>
      </c>
      <c r="G1856">
        <v>1</v>
      </c>
      <c r="H1856">
        <v>9</v>
      </c>
      <c r="J1856">
        <v>22</v>
      </c>
    </row>
    <row r="1857" spans="1:10" x14ac:dyDescent="0.25">
      <c r="A1857" t="s">
        <v>319</v>
      </c>
      <c r="B1857" t="s">
        <v>480</v>
      </c>
      <c r="C1857" t="s">
        <v>18</v>
      </c>
      <c r="D1857" t="s">
        <v>151</v>
      </c>
      <c r="F1857">
        <v>2</v>
      </c>
      <c r="H1857">
        <v>2</v>
      </c>
      <c r="J1857">
        <v>23</v>
      </c>
    </row>
    <row r="1858" spans="1:10" x14ac:dyDescent="0.25">
      <c r="A1858" t="s">
        <v>319</v>
      </c>
      <c r="B1858" t="s">
        <v>481</v>
      </c>
      <c r="C1858" t="s">
        <v>18</v>
      </c>
      <c r="D1858" t="s">
        <v>151</v>
      </c>
      <c r="E1858">
        <v>2</v>
      </c>
      <c r="F1858">
        <v>52</v>
      </c>
      <c r="G1858">
        <v>1</v>
      </c>
      <c r="H1858">
        <v>55</v>
      </c>
      <c r="J1858">
        <v>24</v>
      </c>
    </row>
    <row r="1859" spans="1:10" x14ac:dyDescent="0.25">
      <c r="A1859" t="s">
        <v>319</v>
      </c>
      <c r="B1859" t="s">
        <v>482</v>
      </c>
      <c r="C1859" t="s">
        <v>18</v>
      </c>
      <c r="D1859" t="s">
        <v>151</v>
      </c>
      <c r="F1859">
        <v>75</v>
      </c>
      <c r="H1859">
        <v>75</v>
      </c>
      <c r="J1859">
        <v>25</v>
      </c>
    </row>
    <row r="1860" spans="1:10" x14ac:dyDescent="0.25">
      <c r="A1860" t="s">
        <v>319</v>
      </c>
      <c r="B1860" t="s">
        <v>483</v>
      </c>
      <c r="C1860" t="s">
        <v>18</v>
      </c>
      <c r="D1860" t="s">
        <v>151</v>
      </c>
      <c r="F1860">
        <v>8</v>
      </c>
      <c r="H1860">
        <v>8</v>
      </c>
      <c r="J1860">
        <v>26</v>
      </c>
    </row>
    <row r="1861" spans="1:10" x14ac:dyDescent="0.25">
      <c r="A1861" t="s">
        <v>319</v>
      </c>
      <c r="B1861" t="s">
        <v>484</v>
      </c>
      <c r="C1861" t="s">
        <v>18</v>
      </c>
      <c r="D1861" t="s">
        <v>151</v>
      </c>
      <c r="F1861">
        <v>7</v>
      </c>
      <c r="H1861">
        <v>7</v>
      </c>
      <c r="J1861">
        <v>27</v>
      </c>
    </row>
    <row r="1862" spans="1:10" x14ac:dyDescent="0.25">
      <c r="A1862" t="s">
        <v>319</v>
      </c>
      <c r="B1862" t="s">
        <v>485</v>
      </c>
      <c r="C1862" t="s">
        <v>18</v>
      </c>
      <c r="D1862" t="s">
        <v>151</v>
      </c>
      <c r="J1862">
        <v>28</v>
      </c>
    </row>
    <row r="1863" spans="1:10" x14ac:dyDescent="0.25">
      <c r="A1863" t="s">
        <v>319</v>
      </c>
      <c r="B1863" t="s">
        <v>486</v>
      </c>
      <c r="C1863" t="s">
        <v>18</v>
      </c>
      <c r="D1863" t="s">
        <v>151</v>
      </c>
      <c r="E1863">
        <v>1</v>
      </c>
      <c r="F1863">
        <v>9</v>
      </c>
      <c r="G1863">
        <v>1</v>
      </c>
      <c r="H1863">
        <v>11</v>
      </c>
      <c r="J1863">
        <v>29</v>
      </c>
    </row>
    <row r="1864" spans="1:10" x14ac:dyDescent="0.25">
      <c r="A1864" t="s">
        <v>319</v>
      </c>
      <c r="B1864" t="s">
        <v>487</v>
      </c>
      <c r="C1864" t="s">
        <v>18</v>
      </c>
      <c r="D1864" t="s">
        <v>151</v>
      </c>
      <c r="J1864">
        <v>30</v>
      </c>
    </row>
    <row r="1865" spans="1:10" x14ac:dyDescent="0.25">
      <c r="A1865" t="s">
        <v>319</v>
      </c>
      <c r="B1865" t="s">
        <v>488</v>
      </c>
      <c r="C1865" t="s">
        <v>18</v>
      </c>
      <c r="D1865" t="s">
        <v>151</v>
      </c>
      <c r="J1865">
        <v>31</v>
      </c>
    </row>
    <row r="1866" spans="1:10" x14ac:dyDescent="0.25">
      <c r="A1866" t="s">
        <v>319</v>
      </c>
      <c r="B1866" t="s">
        <v>489</v>
      </c>
      <c r="C1866" t="s">
        <v>18</v>
      </c>
      <c r="D1866" t="s">
        <v>151</v>
      </c>
      <c r="F1866">
        <v>23</v>
      </c>
      <c r="H1866">
        <v>23</v>
      </c>
      <c r="J1866">
        <v>32</v>
      </c>
    </row>
    <row r="1867" spans="1:10" x14ac:dyDescent="0.25">
      <c r="A1867" t="s">
        <v>319</v>
      </c>
      <c r="B1867" t="s">
        <v>490</v>
      </c>
      <c r="C1867" t="s">
        <v>18</v>
      </c>
      <c r="D1867" t="s">
        <v>151</v>
      </c>
      <c r="F1867">
        <v>5</v>
      </c>
      <c r="G1867">
        <v>1</v>
      </c>
      <c r="H1867">
        <v>6</v>
      </c>
      <c r="J1867">
        <v>33</v>
      </c>
    </row>
    <row r="1868" spans="1:10" x14ac:dyDescent="0.25">
      <c r="A1868" t="s">
        <v>319</v>
      </c>
      <c r="B1868" t="s">
        <v>491</v>
      </c>
      <c r="C1868" t="s">
        <v>18</v>
      </c>
      <c r="D1868" t="s">
        <v>151</v>
      </c>
      <c r="E1868">
        <v>0.66700000000000004</v>
      </c>
      <c r="F1868">
        <v>0.58499999999999996</v>
      </c>
      <c r="G1868">
        <v>0.75</v>
      </c>
      <c r="H1868">
        <v>0.59599999999999997</v>
      </c>
      <c r="J1868">
        <v>34</v>
      </c>
    </row>
    <row r="1869" spans="1:10" x14ac:dyDescent="0.25">
      <c r="A1869" t="s">
        <v>319</v>
      </c>
      <c r="B1869" t="s">
        <v>492</v>
      </c>
      <c r="C1869" t="s">
        <v>18</v>
      </c>
      <c r="D1869" t="s">
        <v>151</v>
      </c>
      <c r="E1869">
        <v>0.5</v>
      </c>
      <c r="F1869">
        <v>0.68799999999999994</v>
      </c>
      <c r="G1869">
        <v>0.5</v>
      </c>
      <c r="H1869">
        <v>0.67800000000000005</v>
      </c>
      <c r="J1869">
        <v>35</v>
      </c>
    </row>
    <row r="1870" spans="1:10" x14ac:dyDescent="0.25">
      <c r="A1870" t="s">
        <v>319</v>
      </c>
      <c r="B1870" t="s">
        <v>178</v>
      </c>
      <c r="C1870" t="s">
        <v>18</v>
      </c>
      <c r="D1870" t="s">
        <v>151</v>
      </c>
      <c r="E1870">
        <v>6359</v>
      </c>
      <c r="F1870">
        <v>6481</v>
      </c>
      <c r="G1870">
        <v>5745</v>
      </c>
      <c r="H1870">
        <v>6458</v>
      </c>
      <c r="J1870">
        <v>36</v>
      </c>
    </row>
    <row r="1871" spans="1:10" x14ac:dyDescent="0.25">
      <c r="A1871" t="s">
        <v>319</v>
      </c>
      <c r="B1871" t="s">
        <v>493</v>
      </c>
      <c r="C1871" t="s">
        <v>18</v>
      </c>
      <c r="D1871" t="s">
        <v>151</v>
      </c>
      <c r="G1871">
        <v>14</v>
      </c>
      <c r="J1871">
        <v>39</v>
      </c>
    </row>
    <row r="1872" spans="1:10" x14ac:dyDescent="0.25">
      <c r="A1872" t="s">
        <v>319</v>
      </c>
      <c r="B1872" t="s">
        <v>494</v>
      </c>
      <c r="C1872" t="s">
        <v>18</v>
      </c>
      <c r="D1872" t="s">
        <v>151</v>
      </c>
      <c r="G1872">
        <v>14</v>
      </c>
      <c r="H1872">
        <v>1</v>
      </c>
      <c r="J1872">
        <v>40</v>
      </c>
    </row>
    <row r="1873" spans="1:10" x14ac:dyDescent="0.25">
      <c r="A1873" t="s">
        <v>319</v>
      </c>
      <c r="B1873" t="s">
        <v>495</v>
      </c>
      <c r="C1873" t="s">
        <v>18</v>
      </c>
      <c r="D1873" t="s">
        <v>151</v>
      </c>
      <c r="G1873">
        <v>14</v>
      </c>
      <c r="H1873">
        <v>1</v>
      </c>
      <c r="J1873">
        <v>41</v>
      </c>
    </row>
    <row r="1874" spans="1:10" x14ac:dyDescent="0.25">
      <c r="A1874" t="s">
        <v>320</v>
      </c>
      <c r="B1874" t="s">
        <v>458</v>
      </c>
      <c r="C1874" t="s">
        <v>18</v>
      </c>
      <c r="D1874" t="s">
        <v>152</v>
      </c>
      <c r="E1874">
        <v>59</v>
      </c>
      <c r="F1874">
        <v>100</v>
      </c>
      <c r="H1874">
        <v>159</v>
      </c>
      <c r="J1874">
        <v>1</v>
      </c>
    </row>
    <row r="1875" spans="1:10" x14ac:dyDescent="0.25">
      <c r="A1875" t="s">
        <v>320</v>
      </c>
      <c r="B1875" t="s">
        <v>459</v>
      </c>
      <c r="C1875" t="s">
        <v>18</v>
      </c>
      <c r="D1875" t="s">
        <v>152</v>
      </c>
      <c r="E1875">
        <v>267</v>
      </c>
      <c r="F1875">
        <v>158</v>
      </c>
      <c r="G1875">
        <v>1</v>
      </c>
      <c r="H1875">
        <v>426</v>
      </c>
      <c r="J1875">
        <v>2</v>
      </c>
    </row>
    <row r="1876" spans="1:10" x14ac:dyDescent="0.25">
      <c r="A1876" t="s">
        <v>320</v>
      </c>
      <c r="B1876" t="s">
        <v>460</v>
      </c>
      <c r="C1876" t="s">
        <v>18</v>
      </c>
      <c r="D1876" t="s">
        <v>152</v>
      </c>
      <c r="E1876">
        <v>127</v>
      </c>
      <c r="F1876">
        <v>48</v>
      </c>
      <c r="J1876">
        <v>3</v>
      </c>
    </row>
    <row r="1877" spans="1:10" x14ac:dyDescent="0.25">
      <c r="A1877" t="s">
        <v>320</v>
      </c>
      <c r="B1877" t="s">
        <v>461</v>
      </c>
      <c r="C1877" t="s">
        <v>18</v>
      </c>
      <c r="D1877" t="s">
        <v>152</v>
      </c>
      <c r="E1877">
        <v>131</v>
      </c>
      <c r="F1877">
        <v>90</v>
      </c>
      <c r="H1877">
        <v>221</v>
      </c>
      <c r="J1877">
        <v>4</v>
      </c>
    </row>
    <row r="1878" spans="1:10" x14ac:dyDescent="0.25">
      <c r="A1878" t="s">
        <v>320</v>
      </c>
      <c r="B1878" t="s">
        <v>462</v>
      </c>
      <c r="C1878" t="s">
        <v>18</v>
      </c>
      <c r="D1878" t="s">
        <v>152</v>
      </c>
      <c r="E1878">
        <v>119</v>
      </c>
      <c r="F1878">
        <v>68</v>
      </c>
      <c r="G1878">
        <v>1</v>
      </c>
      <c r="H1878">
        <v>188</v>
      </c>
      <c r="J1878">
        <v>5</v>
      </c>
    </row>
    <row r="1879" spans="1:10" x14ac:dyDescent="0.25">
      <c r="A1879" t="s">
        <v>320</v>
      </c>
      <c r="B1879" t="s">
        <v>463</v>
      </c>
      <c r="C1879" t="s">
        <v>18</v>
      </c>
      <c r="D1879" t="s">
        <v>152</v>
      </c>
      <c r="E1879">
        <v>50</v>
      </c>
      <c r="F1879">
        <v>19</v>
      </c>
      <c r="G1879">
        <v>1</v>
      </c>
      <c r="H1879">
        <v>70</v>
      </c>
      <c r="J1879">
        <v>6</v>
      </c>
    </row>
    <row r="1880" spans="1:10" x14ac:dyDescent="0.25">
      <c r="A1880" t="s">
        <v>320</v>
      </c>
      <c r="B1880" t="s">
        <v>464</v>
      </c>
      <c r="C1880" t="s">
        <v>18</v>
      </c>
      <c r="D1880" t="s">
        <v>152</v>
      </c>
      <c r="E1880">
        <v>2</v>
      </c>
      <c r="F1880">
        <v>2</v>
      </c>
      <c r="H1880">
        <v>4</v>
      </c>
      <c r="J1880">
        <v>7</v>
      </c>
    </row>
    <row r="1881" spans="1:10" x14ac:dyDescent="0.25">
      <c r="A1881" t="s">
        <v>320</v>
      </c>
      <c r="B1881" t="s">
        <v>465</v>
      </c>
      <c r="C1881" t="s">
        <v>18</v>
      </c>
      <c r="D1881" t="s">
        <v>152</v>
      </c>
      <c r="F1881">
        <v>3</v>
      </c>
      <c r="H1881">
        <v>3</v>
      </c>
      <c r="J1881">
        <v>8</v>
      </c>
    </row>
    <row r="1882" spans="1:10" x14ac:dyDescent="0.25">
      <c r="A1882" t="s">
        <v>320</v>
      </c>
      <c r="B1882" t="s">
        <v>466</v>
      </c>
      <c r="C1882" t="s">
        <v>18</v>
      </c>
      <c r="D1882" t="s">
        <v>152</v>
      </c>
      <c r="E1882">
        <v>43</v>
      </c>
      <c r="F1882">
        <v>15</v>
      </c>
      <c r="G1882">
        <v>1</v>
      </c>
      <c r="H1882">
        <v>59</v>
      </c>
      <c r="J1882">
        <v>9</v>
      </c>
    </row>
    <row r="1883" spans="1:10" x14ac:dyDescent="0.25">
      <c r="A1883" t="s">
        <v>320</v>
      </c>
      <c r="B1883" t="s">
        <v>467</v>
      </c>
      <c r="C1883" t="s">
        <v>18</v>
      </c>
      <c r="D1883" t="s">
        <v>152</v>
      </c>
      <c r="E1883">
        <v>2</v>
      </c>
      <c r="H1883">
        <v>2</v>
      </c>
      <c r="J1883">
        <v>10</v>
      </c>
    </row>
    <row r="1884" spans="1:10" x14ac:dyDescent="0.25">
      <c r="A1884" t="s">
        <v>320</v>
      </c>
      <c r="B1884" t="s">
        <v>468</v>
      </c>
      <c r="C1884" t="s">
        <v>18</v>
      </c>
      <c r="D1884" t="s">
        <v>152</v>
      </c>
      <c r="E1884">
        <v>185</v>
      </c>
      <c r="F1884">
        <v>127</v>
      </c>
      <c r="H1884">
        <v>312</v>
      </c>
      <c r="J1884">
        <v>11</v>
      </c>
    </row>
    <row r="1885" spans="1:10" x14ac:dyDescent="0.25">
      <c r="A1885" t="s">
        <v>320</v>
      </c>
      <c r="B1885" t="s">
        <v>469</v>
      </c>
      <c r="C1885" t="s">
        <v>18</v>
      </c>
      <c r="D1885" t="s">
        <v>152</v>
      </c>
      <c r="E1885">
        <v>4</v>
      </c>
      <c r="H1885">
        <v>4</v>
      </c>
      <c r="J1885">
        <v>12</v>
      </c>
    </row>
    <row r="1886" spans="1:10" x14ac:dyDescent="0.25">
      <c r="A1886" t="s">
        <v>320</v>
      </c>
      <c r="B1886" t="s">
        <v>470</v>
      </c>
      <c r="C1886" t="s">
        <v>18</v>
      </c>
      <c r="D1886" t="s">
        <v>152</v>
      </c>
      <c r="E1886">
        <v>6</v>
      </c>
      <c r="F1886">
        <v>28</v>
      </c>
      <c r="H1886">
        <v>34</v>
      </c>
      <c r="J1886">
        <v>13</v>
      </c>
    </row>
    <row r="1887" spans="1:10" x14ac:dyDescent="0.25">
      <c r="A1887" t="s">
        <v>320</v>
      </c>
      <c r="B1887" t="s">
        <v>471</v>
      </c>
      <c r="C1887" t="s">
        <v>18</v>
      </c>
      <c r="D1887" t="s">
        <v>152</v>
      </c>
      <c r="E1887">
        <v>33</v>
      </c>
      <c r="F1887">
        <v>23</v>
      </c>
      <c r="G1887">
        <v>1</v>
      </c>
      <c r="H1887">
        <v>57</v>
      </c>
      <c r="J1887">
        <v>14</v>
      </c>
    </row>
    <row r="1888" spans="1:10" x14ac:dyDescent="0.25">
      <c r="A1888" t="s">
        <v>320</v>
      </c>
      <c r="B1888" t="s">
        <v>472</v>
      </c>
      <c r="C1888" t="s">
        <v>18</v>
      </c>
      <c r="D1888" t="s">
        <v>152</v>
      </c>
      <c r="J1888">
        <v>15</v>
      </c>
    </row>
    <row r="1889" spans="1:10" x14ac:dyDescent="0.25">
      <c r="A1889" t="s">
        <v>320</v>
      </c>
      <c r="B1889" t="s">
        <v>473</v>
      </c>
      <c r="C1889" t="s">
        <v>18</v>
      </c>
      <c r="D1889" t="s">
        <v>152</v>
      </c>
      <c r="E1889">
        <v>210</v>
      </c>
      <c r="F1889">
        <v>152</v>
      </c>
      <c r="G1889">
        <v>1</v>
      </c>
      <c r="H1889">
        <v>363</v>
      </c>
      <c r="J1889">
        <v>16</v>
      </c>
    </row>
    <row r="1890" spans="1:10" x14ac:dyDescent="0.25">
      <c r="A1890" t="s">
        <v>320</v>
      </c>
      <c r="B1890" t="s">
        <v>474</v>
      </c>
      <c r="C1890" t="s">
        <v>18</v>
      </c>
      <c r="D1890" t="s">
        <v>152</v>
      </c>
      <c r="E1890">
        <v>181</v>
      </c>
      <c r="F1890">
        <v>75</v>
      </c>
      <c r="G1890">
        <v>1</v>
      </c>
      <c r="H1890">
        <v>257</v>
      </c>
      <c r="J1890">
        <v>17</v>
      </c>
    </row>
    <row r="1891" spans="1:10" x14ac:dyDescent="0.25">
      <c r="A1891" t="s">
        <v>320</v>
      </c>
      <c r="B1891" t="s">
        <v>475</v>
      </c>
      <c r="C1891" t="s">
        <v>18</v>
      </c>
      <c r="D1891" t="s">
        <v>152</v>
      </c>
      <c r="E1891">
        <v>7</v>
      </c>
      <c r="F1891">
        <v>12</v>
      </c>
      <c r="H1891">
        <v>19</v>
      </c>
      <c r="J1891">
        <v>18</v>
      </c>
    </row>
    <row r="1892" spans="1:10" x14ac:dyDescent="0.25">
      <c r="A1892" t="s">
        <v>320</v>
      </c>
      <c r="B1892" t="s">
        <v>476</v>
      </c>
      <c r="C1892" t="s">
        <v>18</v>
      </c>
      <c r="D1892" t="s">
        <v>152</v>
      </c>
      <c r="E1892">
        <v>6</v>
      </c>
      <c r="F1892">
        <v>5</v>
      </c>
      <c r="H1892">
        <v>11</v>
      </c>
      <c r="J1892">
        <v>19</v>
      </c>
    </row>
    <row r="1893" spans="1:10" x14ac:dyDescent="0.25">
      <c r="A1893" t="s">
        <v>320</v>
      </c>
      <c r="B1893" t="s">
        <v>477</v>
      </c>
      <c r="C1893" t="s">
        <v>18</v>
      </c>
      <c r="D1893" t="s">
        <v>152</v>
      </c>
      <c r="E1893">
        <v>20</v>
      </c>
      <c r="F1893">
        <v>16</v>
      </c>
      <c r="H1893">
        <v>36</v>
      </c>
      <c r="J1893">
        <v>20</v>
      </c>
    </row>
    <row r="1894" spans="1:10" x14ac:dyDescent="0.25">
      <c r="A1894" t="s">
        <v>320</v>
      </c>
      <c r="B1894" t="s">
        <v>478</v>
      </c>
      <c r="C1894" t="s">
        <v>18</v>
      </c>
      <c r="D1894" t="s">
        <v>152</v>
      </c>
      <c r="E1894">
        <v>17</v>
      </c>
      <c r="F1894">
        <v>30</v>
      </c>
      <c r="H1894">
        <v>47</v>
      </c>
      <c r="J1894">
        <v>21</v>
      </c>
    </row>
    <row r="1895" spans="1:10" x14ac:dyDescent="0.25">
      <c r="A1895" t="s">
        <v>320</v>
      </c>
      <c r="B1895" t="s">
        <v>479</v>
      </c>
      <c r="C1895" t="s">
        <v>18</v>
      </c>
      <c r="D1895" t="s">
        <v>152</v>
      </c>
      <c r="E1895">
        <v>5</v>
      </c>
      <c r="F1895">
        <v>6</v>
      </c>
      <c r="H1895">
        <v>11</v>
      </c>
      <c r="J1895">
        <v>22</v>
      </c>
    </row>
    <row r="1896" spans="1:10" x14ac:dyDescent="0.25">
      <c r="A1896" t="s">
        <v>320</v>
      </c>
      <c r="B1896" t="s">
        <v>480</v>
      </c>
      <c r="C1896" t="s">
        <v>18</v>
      </c>
      <c r="D1896" t="s">
        <v>152</v>
      </c>
      <c r="F1896">
        <v>2</v>
      </c>
      <c r="H1896">
        <v>2</v>
      </c>
      <c r="J1896">
        <v>23</v>
      </c>
    </row>
    <row r="1897" spans="1:10" x14ac:dyDescent="0.25">
      <c r="A1897" t="s">
        <v>320</v>
      </c>
      <c r="B1897" t="s">
        <v>481</v>
      </c>
      <c r="C1897" t="s">
        <v>18</v>
      </c>
      <c r="D1897" t="s">
        <v>152</v>
      </c>
      <c r="E1897">
        <v>167</v>
      </c>
      <c r="F1897">
        <v>57</v>
      </c>
      <c r="G1897">
        <v>1</v>
      </c>
      <c r="H1897">
        <v>225</v>
      </c>
      <c r="J1897">
        <v>24</v>
      </c>
    </row>
    <row r="1898" spans="1:10" x14ac:dyDescent="0.25">
      <c r="A1898" t="s">
        <v>320</v>
      </c>
      <c r="B1898" t="s">
        <v>482</v>
      </c>
      <c r="C1898" t="s">
        <v>18</v>
      </c>
      <c r="D1898" t="s">
        <v>152</v>
      </c>
      <c r="E1898">
        <v>110</v>
      </c>
      <c r="F1898">
        <v>47</v>
      </c>
      <c r="H1898">
        <v>157</v>
      </c>
      <c r="J1898">
        <v>25</v>
      </c>
    </row>
    <row r="1899" spans="1:10" x14ac:dyDescent="0.25">
      <c r="A1899" t="s">
        <v>320</v>
      </c>
      <c r="B1899" t="s">
        <v>483</v>
      </c>
      <c r="C1899" t="s">
        <v>18</v>
      </c>
      <c r="D1899" t="s">
        <v>152</v>
      </c>
      <c r="E1899">
        <v>4</v>
      </c>
      <c r="F1899">
        <v>13</v>
      </c>
      <c r="H1899">
        <v>17</v>
      </c>
      <c r="J1899">
        <v>26</v>
      </c>
    </row>
    <row r="1900" spans="1:10" x14ac:dyDescent="0.25">
      <c r="A1900" t="s">
        <v>320</v>
      </c>
      <c r="B1900" t="s">
        <v>484</v>
      </c>
      <c r="C1900" t="s">
        <v>18</v>
      </c>
      <c r="D1900" t="s">
        <v>152</v>
      </c>
      <c r="E1900">
        <v>6</v>
      </c>
      <c r="F1900">
        <v>8</v>
      </c>
      <c r="H1900">
        <v>14</v>
      </c>
      <c r="J1900">
        <v>27</v>
      </c>
    </row>
    <row r="1901" spans="1:10" x14ac:dyDescent="0.25">
      <c r="A1901" t="s">
        <v>320</v>
      </c>
      <c r="B1901" t="s">
        <v>485</v>
      </c>
      <c r="C1901" t="s">
        <v>18</v>
      </c>
      <c r="D1901" t="s">
        <v>152</v>
      </c>
      <c r="J1901">
        <v>28</v>
      </c>
    </row>
    <row r="1902" spans="1:10" x14ac:dyDescent="0.25">
      <c r="A1902" t="s">
        <v>320</v>
      </c>
      <c r="B1902" t="s">
        <v>486</v>
      </c>
      <c r="C1902" t="s">
        <v>18</v>
      </c>
      <c r="D1902" t="s">
        <v>152</v>
      </c>
      <c r="E1902">
        <v>67</v>
      </c>
      <c r="F1902">
        <v>10</v>
      </c>
      <c r="G1902">
        <v>1</v>
      </c>
      <c r="H1902">
        <v>78</v>
      </c>
      <c r="J1902">
        <v>29</v>
      </c>
    </row>
    <row r="1903" spans="1:10" x14ac:dyDescent="0.25">
      <c r="A1903" t="s">
        <v>320</v>
      </c>
      <c r="B1903" t="s">
        <v>487</v>
      </c>
      <c r="C1903" t="s">
        <v>18</v>
      </c>
      <c r="D1903" t="s">
        <v>152</v>
      </c>
      <c r="E1903">
        <v>6</v>
      </c>
      <c r="H1903">
        <v>6</v>
      </c>
      <c r="J1903">
        <v>30</v>
      </c>
    </row>
    <row r="1904" spans="1:10" x14ac:dyDescent="0.25">
      <c r="A1904" t="s">
        <v>320</v>
      </c>
      <c r="B1904" t="s">
        <v>488</v>
      </c>
      <c r="C1904" t="s">
        <v>18</v>
      </c>
      <c r="D1904" t="s">
        <v>152</v>
      </c>
      <c r="J1904">
        <v>31</v>
      </c>
    </row>
    <row r="1905" spans="1:10" x14ac:dyDescent="0.25">
      <c r="A1905" t="s">
        <v>320</v>
      </c>
      <c r="B1905" t="s">
        <v>489</v>
      </c>
      <c r="C1905" t="s">
        <v>18</v>
      </c>
      <c r="D1905" t="s">
        <v>152</v>
      </c>
      <c r="E1905">
        <v>49</v>
      </c>
      <c r="F1905">
        <v>25</v>
      </c>
      <c r="G1905">
        <v>1</v>
      </c>
      <c r="H1905">
        <v>75</v>
      </c>
      <c r="J1905">
        <v>32</v>
      </c>
    </row>
    <row r="1906" spans="1:10" x14ac:dyDescent="0.25">
      <c r="A1906" t="s">
        <v>320</v>
      </c>
      <c r="B1906" t="s">
        <v>490</v>
      </c>
      <c r="C1906" t="s">
        <v>18</v>
      </c>
      <c r="D1906" t="s">
        <v>152</v>
      </c>
      <c r="E1906">
        <v>25</v>
      </c>
      <c r="F1906">
        <v>6</v>
      </c>
      <c r="H1906">
        <v>31</v>
      </c>
      <c r="J1906">
        <v>33</v>
      </c>
    </row>
    <row r="1907" spans="1:10" x14ac:dyDescent="0.25">
      <c r="A1907" t="s">
        <v>320</v>
      </c>
      <c r="B1907" t="s">
        <v>491</v>
      </c>
      <c r="C1907" t="s">
        <v>18</v>
      </c>
      <c r="D1907" t="s">
        <v>152</v>
      </c>
      <c r="E1907">
        <v>0.753</v>
      </c>
      <c r="F1907">
        <v>0.60899999999999999</v>
      </c>
      <c r="H1907">
        <v>0.73199999999999998</v>
      </c>
      <c r="J1907">
        <v>34</v>
      </c>
    </row>
    <row r="1908" spans="1:10" x14ac:dyDescent="0.25">
      <c r="A1908" t="s">
        <v>320</v>
      </c>
      <c r="B1908" t="s">
        <v>492</v>
      </c>
      <c r="C1908" t="s">
        <v>18</v>
      </c>
      <c r="D1908" t="s">
        <v>152</v>
      </c>
      <c r="E1908">
        <v>0.71899999999999997</v>
      </c>
      <c r="F1908">
        <v>0.71099999999999997</v>
      </c>
      <c r="H1908">
        <v>0.71799999999999997</v>
      </c>
      <c r="J1908">
        <v>35</v>
      </c>
    </row>
    <row r="1909" spans="1:10" x14ac:dyDescent="0.25">
      <c r="A1909" t="s">
        <v>320</v>
      </c>
      <c r="B1909" t="s">
        <v>178</v>
      </c>
      <c r="C1909" t="s">
        <v>18</v>
      </c>
      <c r="D1909" t="s">
        <v>152</v>
      </c>
      <c r="E1909">
        <v>6963</v>
      </c>
      <c r="F1909">
        <v>8281</v>
      </c>
      <c r="H1909">
        <v>7209</v>
      </c>
      <c r="J1909">
        <v>36</v>
      </c>
    </row>
    <row r="1910" spans="1:10" x14ac:dyDescent="0.25">
      <c r="A1910" t="s">
        <v>320</v>
      </c>
      <c r="B1910" t="s">
        <v>493</v>
      </c>
      <c r="C1910" t="s">
        <v>18</v>
      </c>
      <c r="D1910" t="s">
        <v>152</v>
      </c>
      <c r="G1910">
        <v>7</v>
      </c>
      <c r="J1910">
        <v>39</v>
      </c>
    </row>
    <row r="1911" spans="1:10" x14ac:dyDescent="0.25">
      <c r="A1911" t="s">
        <v>320</v>
      </c>
      <c r="B1911" t="s">
        <v>494</v>
      </c>
      <c r="C1911" t="s">
        <v>18</v>
      </c>
      <c r="D1911" t="s">
        <v>152</v>
      </c>
      <c r="G1911">
        <v>7</v>
      </c>
      <c r="H1911">
        <v>1</v>
      </c>
      <c r="J1911">
        <v>40</v>
      </c>
    </row>
    <row r="1912" spans="1:10" x14ac:dyDescent="0.25">
      <c r="A1912" t="s">
        <v>320</v>
      </c>
      <c r="B1912" t="s">
        <v>495</v>
      </c>
      <c r="C1912" t="s">
        <v>18</v>
      </c>
      <c r="D1912" t="s">
        <v>152</v>
      </c>
      <c r="G1912">
        <v>7</v>
      </c>
      <c r="H1912">
        <v>1</v>
      </c>
      <c r="J1912">
        <v>41</v>
      </c>
    </row>
    <row r="1913" spans="1:10" x14ac:dyDescent="0.25">
      <c r="A1913" t="s">
        <v>323</v>
      </c>
      <c r="B1913" t="s">
        <v>458</v>
      </c>
      <c r="C1913" t="s">
        <v>18</v>
      </c>
      <c r="D1913" t="s">
        <v>153</v>
      </c>
      <c r="E1913">
        <v>4</v>
      </c>
      <c r="F1913">
        <v>129</v>
      </c>
      <c r="G1913">
        <v>2</v>
      </c>
      <c r="H1913">
        <v>135</v>
      </c>
      <c r="J1913">
        <v>1</v>
      </c>
    </row>
    <row r="1914" spans="1:10" x14ac:dyDescent="0.25">
      <c r="A1914" t="s">
        <v>323</v>
      </c>
      <c r="B1914" t="s">
        <v>459</v>
      </c>
      <c r="C1914" t="s">
        <v>18</v>
      </c>
      <c r="D1914" t="s">
        <v>153</v>
      </c>
      <c r="E1914">
        <v>5</v>
      </c>
      <c r="F1914">
        <v>77</v>
      </c>
      <c r="G1914">
        <v>7</v>
      </c>
      <c r="H1914">
        <v>89</v>
      </c>
      <c r="J1914">
        <v>2</v>
      </c>
    </row>
    <row r="1915" spans="1:10" x14ac:dyDescent="0.25">
      <c r="A1915" t="s">
        <v>323</v>
      </c>
      <c r="B1915" t="s">
        <v>460</v>
      </c>
      <c r="C1915" t="s">
        <v>18</v>
      </c>
      <c r="D1915" t="s">
        <v>153</v>
      </c>
      <c r="E1915">
        <v>1</v>
      </c>
      <c r="F1915">
        <v>35</v>
      </c>
      <c r="J1915">
        <v>3</v>
      </c>
    </row>
    <row r="1916" spans="1:10" x14ac:dyDescent="0.25">
      <c r="A1916" t="s">
        <v>323</v>
      </c>
      <c r="B1916" t="s">
        <v>461</v>
      </c>
      <c r="C1916" t="s">
        <v>18</v>
      </c>
      <c r="D1916" t="s">
        <v>153</v>
      </c>
      <c r="E1916">
        <v>3</v>
      </c>
      <c r="F1916">
        <v>38</v>
      </c>
      <c r="G1916">
        <v>4</v>
      </c>
      <c r="H1916">
        <v>45</v>
      </c>
      <c r="J1916">
        <v>4</v>
      </c>
    </row>
    <row r="1917" spans="1:10" x14ac:dyDescent="0.25">
      <c r="A1917" t="s">
        <v>323</v>
      </c>
      <c r="B1917" t="s">
        <v>462</v>
      </c>
      <c r="C1917" t="s">
        <v>18</v>
      </c>
      <c r="D1917" t="s">
        <v>153</v>
      </c>
      <c r="E1917">
        <v>2</v>
      </c>
      <c r="F1917">
        <v>39</v>
      </c>
      <c r="G1917">
        <v>3</v>
      </c>
      <c r="H1917">
        <v>44</v>
      </c>
      <c r="J1917">
        <v>5</v>
      </c>
    </row>
    <row r="1918" spans="1:10" x14ac:dyDescent="0.25">
      <c r="A1918" t="s">
        <v>323</v>
      </c>
      <c r="B1918" t="s">
        <v>463</v>
      </c>
      <c r="C1918" t="s">
        <v>18</v>
      </c>
      <c r="D1918" t="s">
        <v>153</v>
      </c>
      <c r="E1918">
        <v>3</v>
      </c>
      <c r="F1918">
        <v>25</v>
      </c>
      <c r="G1918">
        <v>3</v>
      </c>
      <c r="H1918">
        <v>31</v>
      </c>
      <c r="J1918">
        <v>6</v>
      </c>
    </row>
    <row r="1919" spans="1:10" x14ac:dyDescent="0.25">
      <c r="A1919" t="s">
        <v>323</v>
      </c>
      <c r="B1919" t="s">
        <v>464</v>
      </c>
      <c r="C1919" t="s">
        <v>18</v>
      </c>
      <c r="D1919" t="s">
        <v>153</v>
      </c>
      <c r="F1919">
        <v>1</v>
      </c>
      <c r="H1919">
        <v>1</v>
      </c>
      <c r="J1919">
        <v>7</v>
      </c>
    </row>
    <row r="1920" spans="1:10" x14ac:dyDescent="0.25">
      <c r="A1920" t="s">
        <v>323</v>
      </c>
      <c r="B1920" t="s">
        <v>465</v>
      </c>
      <c r="C1920" t="s">
        <v>18</v>
      </c>
      <c r="D1920" t="s">
        <v>153</v>
      </c>
      <c r="F1920">
        <v>3</v>
      </c>
      <c r="H1920">
        <v>3</v>
      </c>
      <c r="J1920">
        <v>8</v>
      </c>
    </row>
    <row r="1921" spans="1:10" x14ac:dyDescent="0.25">
      <c r="A1921" t="s">
        <v>323</v>
      </c>
      <c r="B1921" t="s">
        <v>466</v>
      </c>
      <c r="C1921" t="s">
        <v>18</v>
      </c>
      <c r="D1921" t="s">
        <v>153</v>
      </c>
      <c r="F1921">
        <v>6</v>
      </c>
      <c r="H1921">
        <v>6</v>
      </c>
      <c r="J1921">
        <v>9</v>
      </c>
    </row>
    <row r="1922" spans="1:10" x14ac:dyDescent="0.25">
      <c r="A1922" t="s">
        <v>323</v>
      </c>
      <c r="B1922" t="s">
        <v>467</v>
      </c>
      <c r="C1922" t="s">
        <v>18</v>
      </c>
      <c r="D1922" t="s">
        <v>153</v>
      </c>
      <c r="G1922">
        <v>1</v>
      </c>
      <c r="H1922">
        <v>1</v>
      </c>
      <c r="J1922">
        <v>10</v>
      </c>
    </row>
    <row r="1923" spans="1:10" x14ac:dyDescent="0.25">
      <c r="A1923" t="s">
        <v>323</v>
      </c>
      <c r="B1923" t="s">
        <v>468</v>
      </c>
      <c r="C1923" t="s">
        <v>18</v>
      </c>
      <c r="D1923" t="s">
        <v>153</v>
      </c>
      <c r="E1923">
        <v>5</v>
      </c>
      <c r="F1923">
        <v>51</v>
      </c>
      <c r="G1923">
        <v>6</v>
      </c>
      <c r="H1923">
        <v>62</v>
      </c>
      <c r="J1923">
        <v>11</v>
      </c>
    </row>
    <row r="1924" spans="1:10" x14ac:dyDescent="0.25">
      <c r="A1924" t="s">
        <v>323</v>
      </c>
      <c r="B1924" t="s">
        <v>469</v>
      </c>
      <c r="C1924" t="s">
        <v>18</v>
      </c>
      <c r="D1924" t="s">
        <v>153</v>
      </c>
      <c r="F1924">
        <v>2</v>
      </c>
      <c r="G1924">
        <v>1</v>
      </c>
      <c r="H1924">
        <v>3</v>
      </c>
      <c r="J1924">
        <v>12</v>
      </c>
    </row>
    <row r="1925" spans="1:10" x14ac:dyDescent="0.25">
      <c r="A1925" t="s">
        <v>323</v>
      </c>
      <c r="B1925" t="s">
        <v>470</v>
      </c>
      <c r="C1925" t="s">
        <v>18</v>
      </c>
      <c r="D1925" t="s">
        <v>153</v>
      </c>
      <c r="F1925">
        <v>2</v>
      </c>
      <c r="H1925">
        <v>2</v>
      </c>
      <c r="J1925">
        <v>13</v>
      </c>
    </row>
    <row r="1926" spans="1:10" x14ac:dyDescent="0.25">
      <c r="A1926" t="s">
        <v>323</v>
      </c>
      <c r="B1926" t="s">
        <v>471</v>
      </c>
      <c r="C1926" t="s">
        <v>18</v>
      </c>
      <c r="D1926" t="s">
        <v>153</v>
      </c>
      <c r="F1926">
        <v>4</v>
      </c>
      <c r="H1926">
        <v>4</v>
      </c>
      <c r="J1926">
        <v>14</v>
      </c>
    </row>
    <row r="1927" spans="1:10" x14ac:dyDescent="0.25">
      <c r="A1927" t="s">
        <v>323</v>
      </c>
      <c r="B1927" t="s">
        <v>472</v>
      </c>
      <c r="C1927" t="s">
        <v>18</v>
      </c>
      <c r="D1927" t="s">
        <v>153</v>
      </c>
      <c r="J1927">
        <v>15</v>
      </c>
    </row>
    <row r="1928" spans="1:10" x14ac:dyDescent="0.25">
      <c r="A1928" t="s">
        <v>323</v>
      </c>
      <c r="B1928" t="s">
        <v>473</v>
      </c>
      <c r="C1928" t="s">
        <v>18</v>
      </c>
      <c r="D1928" t="s">
        <v>153</v>
      </c>
      <c r="E1928">
        <v>4</v>
      </c>
      <c r="F1928">
        <v>69</v>
      </c>
      <c r="G1928">
        <v>7</v>
      </c>
      <c r="H1928">
        <v>80</v>
      </c>
      <c r="J1928">
        <v>16</v>
      </c>
    </row>
    <row r="1929" spans="1:10" x14ac:dyDescent="0.25">
      <c r="A1929" t="s">
        <v>323</v>
      </c>
      <c r="B1929" t="s">
        <v>474</v>
      </c>
      <c r="C1929" t="s">
        <v>18</v>
      </c>
      <c r="D1929" t="s">
        <v>153</v>
      </c>
      <c r="E1929">
        <v>3</v>
      </c>
      <c r="F1929">
        <v>35</v>
      </c>
      <c r="G1929">
        <v>5</v>
      </c>
      <c r="H1929">
        <v>43</v>
      </c>
      <c r="J1929">
        <v>17</v>
      </c>
    </row>
    <row r="1930" spans="1:10" x14ac:dyDescent="0.25">
      <c r="A1930" t="s">
        <v>323</v>
      </c>
      <c r="B1930" t="s">
        <v>475</v>
      </c>
      <c r="C1930" t="s">
        <v>18</v>
      </c>
      <c r="D1930" t="s">
        <v>153</v>
      </c>
      <c r="F1930">
        <v>10</v>
      </c>
      <c r="H1930">
        <v>10</v>
      </c>
      <c r="J1930">
        <v>18</v>
      </c>
    </row>
    <row r="1931" spans="1:10" x14ac:dyDescent="0.25">
      <c r="A1931" t="s">
        <v>323</v>
      </c>
      <c r="B1931" t="s">
        <v>476</v>
      </c>
      <c r="C1931" t="s">
        <v>18</v>
      </c>
      <c r="D1931" t="s">
        <v>153</v>
      </c>
      <c r="E1931">
        <v>1</v>
      </c>
      <c r="F1931">
        <v>2</v>
      </c>
      <c r="H1931">
        <v>3</v>
      </c>
      <c r="J1931">
        <v>19</v>
      </c>
    </row>
    <row r="1932" spans="1:10" x14ac:dyDescent="0.25">
      <c r="A1932" t="s">
        <v>323</v>
      </c>
      <c r="B1932" t="s">
        <v>477</v>
      </c>
      <c r="C1932" t="s">
        <v>18</v>
      </c>
      <c r="D1932" t="s">
        <v>153</v>
      </c>
      <c r="F1932">
        <v>3</v>
      </c>
      <c r="G1932">
        <v>1</v>
      </c>
      <c r="H1932">
        <v>4</v>
      </c>
      <c r="J1932">
        <v>20</v>
      </c>
    </row>
    <row r="1933" spans="1:10" x14ac:dyDescent="0.25">
      <c r="A1933" t="s">
        <v>323</v>
      </c>
      <c r="B1933" t="s">
        <v>478</v>
      </c>
      <c r="C1933" t="s">
        <v>18</v>
      </c>
      <c r="D1933" t="s">
        <v>153</v>
      </c>
      <c r="F1933">
        <v>12</v>
      </c>
      <c r="G1933">
        <v>1</v>
      </c>
      <c r="H1933">
        <v>13</v>
      </c>
      <c r="J1933">
        <v>21</v>
      </c>
    </row>
    <row r="1934" spans="1:10" x14ac:dyDescent="0.25">
      <c r="A1934" t="s">
        <v>323</v>
      </c>
      <c r="B1934" t="s">
        <v>479</v>
      </c>
      <c r="C1934" t="s">
        <v>18</v>
      </c>
      <c r="D1934" t="s">
        <v>153</v>
      </c>
      <c r="F1934">
        <v>3</v>
      </c>
      <c r="H1934">
        <v>3</v>
      </c>
      <c r="J1934">
        <v>22</v>
      </c>
    </row>
    <row r="1935" spans="1:10" x14ac:dyDescent="0.25">
      <c r="A1935" t="s">
        <v>323</v>
      </c>
      <c r="B1935" t="s">
        <v>480</v>
      </c>
      <c r="C1935" t="s">
        <v>18</v>
      </c>
      <c r="D1935" t="s">
        <v>153</v>
      </c>
      <c r="E1935">
        <v>1</v>
      </c>
      <c r="F1935">
        <v>4</v>
      </c>
      <c r="H1935">
        <v>5</v>
      </c>
      <c r="J1935">
        <v>23</v>
      </c>
    </row>
    <row r="1936" spans="1:10" x14ac:dyDescent="0.25">
      <c r="A1936" t="s">
        <v>323</v>
      </c>
      <c r="B1936" t="s">
        <v>481</v>
      </c>
      <c r="C1936" t="s">
        <v>18</v>
      </c>
      <c r="D1936" t="s">
        <v>153</v>
      </c>
      <c r="E1936">
        <v>1</v>
      </c>
      <c r="F1936">
        <v>26</v>
      </c>
      <c r="G1936">
        <v>7</v>
      </c>
      <c r="H1936">
        <v>34</v>
      </c>
      <c r="J1936">
        <v>24</v>
      </c>
    </row>
    <row r="1937" spans="1:10" x14ac:dyDescent="0.25">
      <c r="A1937" t="s">
        <v>323</v>
      </c>
      <c r="B1937" t="s">
        <v>482</v>
      </c>
      <c r="C1937" t="s">
        <v>18</v>
      </c>
      <c r="D1937" t="s">
        <v>153</v>
      </c>
      <c r="E1937">
        <v>2</v>
      </c>
      <c r="F1937">
        <v>19</v>
      </c>
      <c r="G1937">
        <v>2</v>
      </c>
      <c r="H1937">
        <v>23</v>
      </c>
      <c r="J1937">
        <v>25</v>
      </c>
    </row>
    <row r="1938" spans="1:10" x14ac:dyDescent="0.25">
      <c r="A1938" t="s">
        <v>323</v>
      </c>
      <c r="B1938" t="s">
        <v>483</v>
      </c>
      <c r="C1938" t="s">
        <v>18</v>
      </c>
      <c r="D1938" t="s">
        <v>153</v>
      </c>
      <c r="E1938">
        <v>1</v>
      </c>
      <c r="F1938">
        <v>11</v>
      </c>
      <c r="H1938">
        <v>12</v>
      </c>
      <c r="J1938">
        <v>26</v>
      </c>
    </row>
    <row r="1939" spans="1:10" x14ac:dyDescent="0.25">
      <c r="A1939" t="s">
        <v>323</v>
      </c>
      <c r="B1939" t="s">
        <v>484</v>
      </c>
      <c r="C1939" t="s">
        <v>18</v>
      </c>
      <c r="D1939" t="s">
        <v>153</v>
      </c>
      <c r="F1939">
        <v>2</v>
      </c>
      <c r="H1939">
        <v>2</v>
      </c>
      <c r="J1939">
        <v>27</v>
      </c>
    </row>
    <row r="1940" spans="1:10" x14ac:dyDescent="0.25">
      <c r="A1940" t="s">
        <v>323</v>
      </c>
      <c r="B1940" t="s">
        <v>485</v>
      </c>
      <c r="C1940" t="s">
        <v>18</v>
      </c>
      <c r="D1940" t="s">
        <v>153</v>
      </c>
      <c r="J1940">
        <v>28</v>
      </c>
    </row>
    <row r="1941" spans="1:10" x14ac:dyDescent="0.25">
      <c r="A1941" t="s">
        <v>323</v>
      </c>
      <c r="B1941" t="s">
        <v>486</v>
      </c>
      <c r="C1941" t="s">
        <v>18</v>
      </c>
      <c r="D1941" t="s">
        <v>153</v>
      </c>
      <c r="E1941">
        <v>1</v>
      </c>
      <c r="F1941">
        <v>8</v>
      </c>
      <c r="G1941">
        <v>3</v>
      </c>
      <c r="H1941">
        <v>12</v>
      </c>
      <c r="J1941">
        <v>29</v>
      </c>
    </row>
    <row r="1942" spans="1:10" x14ac:dyDescent="0.25">
      <c r="A1942" t="s">
        <v>323</v>
      </c>
      <c r="B1942" t="s">
        <v>487</v>
      </c>
      <c r="C1942" t="s">
        <v>18</v>
      </c>
      <c r="D1942" t="s">
        <v>153</v>
      </c>
      <c r="J1942">
        <v>30</v>
      </c>
    </row>
    <row r="1943" spans="1:10" x14ac:dyDescent="0.25">
      <c r="A1943" t="s">
        <v>323</v>
      </c>
      <c r="B1943" t="s">
        <v>488</v>
      </c>
      <c r="C1943" t="s">
        <v>18</v>
      </c>
      <c r="D1943" t="s">
        <v>153</v>
      </c>
      <c r="J1943">
        <v>31</v>
      </c>
    </row>
    <row r="1944" spans="1:10" x14ac:dyDescent="0.25">
      <c r="A1944" t="s">
        <v>323</v>
      </c>
      <c r="B1944" t="s">
        <v>489</v>
      </c>
      <c r="C1944" t="s">
        <v>18</v>
      </c>
      <c r="D1944" t="s">
        <v>153</v>
      </c>
      <c r="F1944">
        <v>9</v>
      </c>
      <c r="G1944">
        <v>1</v>
      </c>
      <c r="H1944">
        <v>10</v>
      </c>
      <c r="J1944">
        <v>32</v>
      </c>
    </row>
    <row r="1945" spans="1:10" x14ac:dyDescent="0.25">
      <c r="A1945" t="s">
        <v>323</v>
      </c>
      <c r="B1945" t="s">
        <v>490</v>
      </c>
      <c r="C1945" t="s">
        <v>18</v>
      </c>
      <c r="D1945" t="s">
        <v>153</v>
      </c>
      <c r="E1945">
        <v>1</v>
      </c>
      <c r="F1945">
        <v>1</v>
      </c>
      <c r="G1945">
        <v>3</v>
      </c>
      <c r="H1945">
        <v>5</v>
      </c>
      <c r="J1945">
        <v>33</v>
      </c>
    </row>
    <row r="1946" spans="1:10" x14ac:dyDescent="0.25">
      <c r="A1946" t="s">
        <v>323</v>
      </c>
      <c r="B1946" t="s">
        <v>491</v>
      </c>
      <c r="C1946" t="s">
        <v>18</v>
      </c>
      <c r="D1946" t="s">
        <v>153</v>
      </c>
      <c r="F1946">
        <v>0.63600000000000001</v>
      </c>
      <c r="G1946">
        <v>1</v>
      </c>
      <c r="H1946">
        <v>0.64400000000000002</v>
      </c>
      <c r="J1946">
        <v>34</v>
      </c>
    </row>
    <row r="1947" spans="1:10" x14ac:dyDescent="0.25">
      <c r="A1947" t="s">
        <v>323</v>
      </c>
      <c r="B1947" t="s">
        <v>492</v>
      </c>
      <c r="C1947" t="s">
        <v>18</v>
      </c>
      <c r="D1947" t="s">
        <v>153</v>
      </c>
      <c r="F1947">
        <v>0.86699999999999999</v>
      </c>
      <c r="H1947">
        <v>0.86699999999999999</v>
      </c>
      <c r="J1947">
        <v>35</v>
      </c>
    </row>
    <row r="1948" spans="1:10" x14ac:dyDescent="0.25">
      <c r="A1948" t="s">
        <v>323</v>
      </c>
      <c r="B1948" t="s">
        <v>178</v>
      </c>
      <c r="C1948" t="s">
        <v>18</v>
      </c>
      <c r="D1948" t="s">
        <v>153</v>
      </c>
      <c r="F1948">
        <v>8506</v>
      </c>
      <c r="G1948">
        <v>18578</v>
      </c>
      <c r="H1948">
        <v>8603</v>
      </c>
      <c r="J1948">
        <v>36</v>
      </c>
    </row>
    <row r="1949" spans="1:10" x14ac:dyDescent="0.25">
      <c r="A1949" t="s">
        <v>323</v>
      </c>
      <c r="B1949" t="s">
        <v>493</v>
      </c>
      <c r="C1949" t="s">
        <v>18</v>
      </c>
      <c r="D1949" t="s">
        <v>153</v>
      </c>
      <c r="G1949">
        <v>2</v>
      </c>
      <c r="J1949">
        <v>39</v>
      </c>
    </row>
    <row r="1950" spans="1:10" x14ac:dyDescent="0.25">
      <c r="A1950" t="s">
        <v>323</v>
      </c>
      <c r="B1950" t="s">
        <v>494</v>
      </c>
      <c r="C1950" t="s">
        <v>18</v>
      </c>
      <c r="D1950" t="s">
        <v>153</v>
      </c>
      <c r="G1950">
        <v>2</v>
      </c>
      <c r="H1950">
        <v>1</v>
      </c>
      <c r="J1950">
        <v>40</v>
      </c>
    </row>
    <row r="1951" spans="1:10" x14ac:dyDescent="0.25">
      <c r="A1951" t="s">
        <v>323</v>
      </c>
      <c r="B1951" t="s">
        <v>495</v>
      </c>
      <c r="C1951" t="s">
        <v>18</v>
      </c>
      <c r="D1951" t="s">
        <v>153</v>
      </c>
      <c r="G1951">
        <v>2</v>
      </c>
      <c r="H1951">
        <v>1</v>
      </c>
      <c r="J1951">
        <v>41</v>
      </c>
    </row>
    <row r="1952" spans="1:10" x14ac:dyDescent="0.25">
      <c r="A1952" t="s">
        <v>324</v>
      </c>
      <c r="B1952" t="s">
        <v>458</v>
      </c>
      <c r="C1952" t="s">
        <v>18</v>
      </c>
      <c r="D1952" t="s">
        <v>154</v>
      </c>
      <c r="E1952">
        <v>6</v>
      </c>
      <c r="F1952">
        <v>368</v>
      </c>
      <c r="G1952">
        <v>6</v>
      </c>
      <c r="H1952">
        <v>380</v>
      </c>
      <c r="J1952">
        <v>1</v>
      </c>
    </row>
    <row r="1953" spans="1:10" x14ac:dyDescent="0.25">
      <c r="A1953" t="s">
        <v>324</v>
      </c>
      <c r="B1953" t="s">
        <v>459</v>
      </c>
      <c r="C1953" t="s">
        <v>18</v>
      </c>
      <c r="D1953" t="s">
        <v>154</v>
      </c>
      <c r="E1953">
        <v>6</v>
      </c>
      <c r="F1953">
        <v>338</v>
      </c>
      <c r="G1953">
        <v>14</v>
      </c>
      <c r="H1953">
        <v>358</v>
      </c>
      <c r="J1953">
        <v>2</v>
      </c>
    </row>
    <row r="1954" spans="1:10" x14ac:dyDescent="0.25">
      <c r="A1954" t="s">
        <v>324</v>
      </c>
      <c r="B1954" t="s">
        <v>460</v>
      </c>
      <c r="C1954" t="s">
        <v>18</v>
      </c>
      <c r="D1954" t="s">
        <v>154</v>
      </c>
      <c r="E1954">
        <v>2</v>
      </c>
      <c r="F1954">
        <v>180</v>
      </c>
      <c r="H1954">
        <v>6</v>
      </c>
      <c r="J1954">
        <v>3</v>
      </c>
    </row>
    <row r="1955" spans="1:10" x14ac:dyDescent="0.25">
      <c r="A1955" t="s">
        <v>324</v>
      </c>
      <c r="B1955" t="s">
        <v>461</v>
      </c>
      <c r="C1955" t="s">
        <v>18</v>
      </c>
      <c r="D1955" t="s">
        <v>154</v>
      </c>
      <c r="E1955">
        <v>4</v>
      </c>
      <c r="F1955">
        <v>171</v>
      </c>
      <c r="G1955">
        <v>3</v>
      </c>
      <c r="H1955">
        <v>178</v>
      </c>
      <c r="J1955">
        <v>4</v>
      </c>
    </row>
    <row r="1956" spans="1:10" x14ac:dyDescent="0.25">
      <c r="A1956" t="s">
        <v>324</v>
      </c>
      <c r="B1956" t="s">
        <v>462</v>
      </c>
      <c r="C1956" t="s">
        <v>18</v>
      </c>
      <c r="D1956" t="s">
        <v>154</v>
      </c>
      <c r="E1956">
        <v>2</v>
      </c>
      <c r="F1956">
        <v>158</v>
      </c>
      <c r="G1956">
        <v>11</v>
      </c>
      <c r="H1956">
        <v>171</v>
      </c>
      <c r="J1956">
        <v>5</v>
      </c>
    </row>
    <row r="1957" spans="1:10" x14ac:dyDescent="0.25">
      <c r="A1957" t="s">
        <v>324</v>
      </c>
      <c r="B1957" t="s">
        <v>463</v>
      </c>
      <c r="C1957" t="s">
        <v>18</v>
      </c>
      <c r="D1957" t="s">
        <v>154</v>
      </c>
      <c r="E1957">
        <v>2</v>
      </c>
      <c r="F1957">
        <v>61</v>
      </c>
      <c r="G1957">
        <v>1</v>
      </c>
      <c r="H1957">
        <v>64</v>
      </c>
      <c r="J1957">
        <v>6</v>
      </c>
    </row>
    <row r="1958" spans="1:10" x14ac:dyDescent="0.25">
      <c r="A1958" t="s">
        <v>324</v>
      </c>
      <c r="B1958" t="s">
        <v>464</v>
      </c>
      <c r="C1958" t="s">
        <v>18</v>
      </c>
      <c r="D1958" t="s">
        <v>154</v>
      </c>
      <c r="F1958">
        <v>5</v>
      </c>
      <c r="H1958">
        <v>5</v>
      </c>
      <c r="J1958">
        <v>7</v>
      </c>
    </row>
    <row r="1959" spans="1:10" x14ac:dyDescent="0.25">
      <c r="A1959" t="s">
        <v>324</v>
      </c>
      <c r="B1959" t="s">
        <v>465</v>
      </c>
      <c r="C1959" t="s">
        <v>18</v>
      </c>
      <c r="D1959" t="s">
        <v>154</v>
      </c>
      <c r="F1959">
        <v>1</v>
      </c>
      <c r="H1959">
        <v>1</v>
      </c>
      <c r="J1959">
        <v>8</v>
      </c>
    </row>
    <row r="1960" spans="1:10" x14ac:dyDescent="0.25">
      <c r="A1960" t="s">
        <v>324</v>
      </c>
      <c r="B1960" t="s">
        <v>466</v>
      </c>
      <c r="C1960" t="s">
        <v>18</v>
      </c>
      <c r="D1960" t="s">
        <v>154</v>
      </c>
      <c r="E1960">
        <v>1</v>
      </c>
      <c r="F1960">
        <v>65</v>
      </c>
      <c r="G1960">
        <v>5</v>
      </c>
      <c r="H1960">
        <v>71</v>
      </c>
      <c r="J1960">
        <v>9</v>
      </c>
    </row>
    <row r="1961" spans="1:10" x14ac:dyDescent="0.25">
      <c r="A1961" t="s">
        <v>324</v>
      </c>
      <c r="B1961" t="s">
        <v>467</v>
      </c>
      <c r="C1961" t="s">
        <v>18</v>
      </c>
      <c r="D1961" t="s">
        <v>154</v>
      </c>
      <c r="E1961">
        <v>1</v>
      </c>
      <c r="H1961">
        <v>1</v>
      </c>
      <c r="J1961">
        <v>10</v>
      </c>
    </row>
    <row r="1962" spans="1:10" x14ac:dyDescent="0.25">
      <c r="A1962" t="s">
        <v>324</v>
      </c>
      <c r="B1962" t="s">
        <v>468</v>
      </c>
      <c r="C1962" t="s">
        <v>18</v>
      </c>
      <c r="D1962" t="s">
        <v>154</v>
      </c>
      <c r="E1962">
        <v>3</v>
      </c>
      <c r="F1962">
        <v>226</v>
      </c>
      <c r="G1962">
        <v>8</v>
      </c>
      <c r="H1962">
        <v>237</v>
      </c>
      <c r="J1962">
        <v>11</v>
      </c>
    </row>
    <row r="1963" spans="1:10" x14ac:dyDescent="0.25">
      <c r="A1963" t="s">
        <v>324</v>
      </c>
      <c r="B1963" t="s">
        <v>469</v>
      </c>
      <c r="C1963" t="s">
        <v>18</v>
      </c>
      <c r="D1963" t="s">
        <v>154</v>
      </c>
      <c r="E1963">
        <v>1</v>
      </c>
      <c r="F1963">
        <v>12</v>
      </c>
      <c r="H1963">
        <v>13</v>
      </c>
      <c r="J1963">
        <v>12</v>
      </c>
    </row>
    <row r="1964" spans="1:10" x14ac:dyDescent="0.25">
      <c r="A1964" t="s">
        <v>324</v>
      </c>
      <c r="B1964" t="s">
        <v>470</v>
      </c>
      <c r="C1964" t="s">
        <v>18</v>
      </c>
      <c r="D1964" t="s">
        <v>154</v>
      </c>
      <c r="F1964">
        <v>11</v>
      </c>
      <c r="H1964">
        <v>11</v>
      </c>
      <c r="J1964">
        <v>13</v>
      </c>
    </row>
    <row r="1965" spans="1:10" x14ac:dyDescent="0.25">
      <c r="A1965" t="s">
        <v>324</v>
      </c>
      <c r="B1965" t="s">
        <v>471</v>
      </c>
      <c r="C1965" t="s">
        <v>18</v>
      </c>
      <c r="D1965" t="s">
        <v>154</v>
      </c>
      <c r="E1965">
        <v>1</v>
      </c>
      <c r="F1965">
        <v>29</v>
      </c>
      <c r="G1965">
        <v>1</v>
      </c>
      <c r="H1965">
        <v>31</v>
      </c>
      <c r="J1965">
        <v>14</v>
      </c>
    </row>
    <row r="1966" spans="1:10" x14ac:dyDescent="0.25">
      <c r="A1966" t="s">
        <v>324</v>
      </c>
      <c r="B1966" t="s">
        <v>472</v>
      </c>
      <c r="C1966" t="s">
        <v>18</v>
      </c>
      <c r="D1966" t="s">
        <v>154</v>
      </c>
      <c r="J1966">
        <v>15</v>
      </c>
    </row>
    <row r="1967" spans="1:10" x14ac:dyDescent="0.25">
      <c r="A1967" t="s">
        <v>324</v>
      </c>
      <c r="B1967" t="s">
        <v>473</v>
      </c>
      <c r="C1967" t="s">
        <v>18</v>
      </c>
      <c r="D1967" t="s">
        <v>154</v>
      </c>
      <c r="E1967">
        <v>5</v>
      </c>
      <c r="F1967">
        <v>311</v>
      </c>
      <c r="G1967">
        <v>8</v>
      </c>
      <c r="H1967">
        <v>324</v>
      </c>
      <c r="J1967">
        <v>16</v>
      </c>
    </row>
    <row r="1968" spans="1:10" x14ac:dyDescent="0.25">
      <c r="A1968" t="s">
        <v>324</v>
      </c>
      <c r="B1968" t="s">
        <v>474</v>
      </c>
      <c r="C1968" t="s">
        <v>18</v>
      </c>
      <c r="D1968" t="s">
        <v>154</v>
      </c>
      <c r="E1968">
        <v>3</v>
      </c>
      <c r="F1968">
        <v>173</v>
      </c>
      <c r="G1968">
        <v>11</v>
      </c>
      <c r="H1968">
        <v>187</v>
      </c>
      <c r="J1968">
        <v>17</v>
      </c>
    </row>
    <row r="1969" spans="1:10" x14ac:dyDescent="0.25">
      <c r="A1969" t="s">
        <v>324</v>
      </c>
      <c r="B1969" t="s">
        <v>475</v>
      </c>
      <c r="C1969" t="s">
        <v>18</v>
      </c>
      <c r="D1969" t="s">
        <v>154</v>
      </c>
      <c r="F1969">
        <v>19</v>
      </c>
      <c r="G1969">
        <v>1</v>
      </c>
      <c r="H1969">
        <v>20</v>
      </c>
      <c r="J1969">
        <v>18</v>
      </c>
    </row>
    <row r="1970" spans="1:10" x14ac:dyDescent="0.25">
      <c r="A1970" t="s">
        <v>324</v>
      </c>
      <c r="B1970" t="s">
        <v>476</v>
      </c>
      <c r="C1970" t="s">
        <v>18</v>
      </c>
      <c r="D1970" t="s">
        <v>154</v>
      </c>
      <c r="F1970">
        <v>8</v>
      </c>
      <c r="H1970">
        <v>8</v>
      </c>
      <c r="J1970">
        <v>19</v>
      </c>
    </row>
    <row r="1971" spans="1:10" x14ac:dyDescent="0.25">
      <c r="A1971" t="s">
        <v>324</v>
      </c>
      <c r="B1971" t="s">
        <v>477</v>
      </c>
      <c r="C1971" t="s">
        <v>18</v>
      </c>
      <c r="D1971" t="s">
        <v>154</v>
      </c>
      <c r="F1971">
        <v>29</v>
      </c>
      <c r="H1971">
        <v>29</v>
      </c>
      <c r="J1971">
        <v>20</v>
      </c>
    </row>
    <row r="1972" spans="1:10" x14ac:dyDescent="0.25">
      <c r="A1972" t="s">
        <v>324</v>
      </c>
      <c r="B1972" t="s">
        <v>478</v>
      </c>
      <c r="C1972" t="s">
        <v>18</v>
      </c>
      <c r="D1972" t="s">
        <v>154</v>
      </c>
      <c r="F1972">
        <v>52</v>
      </c>
      <c r="G1972">
        <v>1</v>
      </c>
      <c r="H1972">
        <v>53</v>
      </c>
      <c r="J1972">
        <v>21</v>
      </c>
    </row>
    <row r="1973" spans="1:10" x14ac:dyDescent="0.25">
      <c r="A1973" t="s">
        <v>324</v>
      </c>
      <c r="B1973" t="s">
        <v>479</v>
      </c>
      <c r="C1973" t="s">
        <v>18</v>
      </c>
      <c r="D1973" t="s">
        <v>154</v>
      </c>
      <c r="F1973">
        <v>15</v>
      </c>
      <c r="H1973">
        <v>15</v>
      </c>
      <c r="J1973">
        <v>22</v>
      </c>
    </row>
    <row r="1974" spans="1:10" x14ac:dyDescent="0.25">
      <c r="A1974" t="s">
        <v>324</v>
      </c>
      <c r="B1974" t="s">
        <v>480</v>
      </c>
      <c r="C1974" t="s">
        <v>18</v>
      </c>
      <c r="D1974" t="s">
        <v>154</v>
      </c>
      <c r="F1974">
        <v>5</v>
      </c>
      <c r="G1974">
        <v>1</v>
      </c>
      <c r="H1974">
        <v>6</v>
      </c>
      <c r="J1974">
        <v>23</v>
      </c>
    </row>
    <row r="1975" spans="1:10" x14ac:dyDescent="0.25">
      <c r="A1975" t="s">
        <v>324</v>
      </c>
      <c r="B1975" t="s">
        <v>481</v>
      </c>
      <c r="C1975" t="s">
        <v>18</v>
      </c>
      <c r="D1975" t="s">
        <v>154</v>
      </c>
      <c r="E1975">
        <v>4</v>
      </c>
      <c r="F1975">
        <v>107</v>
      </c>
      <c r="G1975">
        <v>4</v>
      </c>
      <c r="H1975">
        <v>115</v>
      </c>
      <c r="J1975">
        <v>24</v>
      </c>
    </row>
    <row r="1976" spans="1:10" x14ac:dyDescent="0.25">
      <c r="A1976" t="s">
        <v>324</v>
      </c>
      <c r="B1976" t="s">
        <v>482</v>
      </c>
      <c r="C1976" t="s">
        <v>18</v>
      </c>
      <c r="D1976" t="s">
        <v>154</v>
      </c>
      <c r="E1976">
        <v>1</v>
      </c>
      <c r="F1976">
        <v>94</v>
      </c>
      <c r="G1976">
        <v>3</v>
      </c>
      <c r="H1976">
        <v>98</v>
      </c>
      <c r="J1976">
        <v>25</v>
      </c>
    </row>
    <row r="1977" spans="1:10" x14ac:dyDescent="0.25">
      <c r="A1977" t="s">
        <v>324</v>
      </c>
      <c r="B1977" t="s">
        <v>483</v>
      </c>
      <c r="C1977" t="s">
        <v>18</v>
      </c>
      <c r="D1977" t="s">
        <v>154</v>
      </c>
      <c r="F1977">
        <v>36</v>
      </c>
      <c r="G1977">
        <v>1</v>
      </c>
      <c r="H1977">
        <v>37</v>
      </c>
      <c r="J1977">
        <v>26</v>
      </c>
    </row>
    <row r="1978" spans="1:10" x14ac:dyDescent="0.25">
      <c r="A1978" t="s">
        <v>324</v>
      </c>
      <c r="B1978" t="s">
        <v>484</v>
      </c>
      <c r="C1978" t="s">
        <v>18</v>
      </c>
      <c r="D1978" t="s">
        <v>154</v>
      </c>
      <c r="E1978">
        <v>1</v>
      </c>
      <c r="F1978">
        <v>13</v>
      </c>
      <c r="H1978">
        <v>14</v>
      </c>
      <c r="J1978">
        <v>27</v>
      </c>
    </row>
    <row r="1979" spans="1:10" x14ac:dyDescent="0.25">
      <c r="A1979" t="s">
        <v>324</v>
      </c>
      <c r="B1979" t="s">
        <v>485</v>
      </c>
      <c r="C1979" t="s">
        <v>18</v>
      </c>
      <c r="D1979" t="s">
        <v>154</v>
      </c>
      <c r="F1979">
        <v>1</v>
      </c>
      <c r="H1979">
        <v>1</v>
      </c>
      <c r="J1979">
        <v>28</v>
      </c>
    </row>
    <row r="1980" spans="1:10" x14ac:dyDescent="0.25">
      <c r="A1980" t="s">
        <v>324</v>
      </c>
      <c r="B1980" t="s">
        <v>486</v>
      </c>
      <c r="C1980" t="s">
        <v>18</v>
      </c>
      <c r="D1980" t="s">
        <v>154</v>
      </c>
      <c r="E1980">
        <v>3</v>
      </c>
      <c r="F1980">
        <v>48</v>
      </c>
      <c r="G1980">
        <v>1</v>
      </c>
      <c r="H1980">
        <v>52</v>
      </c>
      <c r="J1980">
        <v>29</v>
      </c>
    </row>
    <row r="1981" spans="1:10" x14ac:dyDescent="0.25">
      <c r="A1981" t="s">
        <v>324</v>
      </c>
      <c r="B1981" t="s">
        <v>487</v>
      </c>
      <c r="C1981" t="s">
        <v>18</v>
      </c>
      <c r="D1981" t="s">
        <v>154</v>
      </c>
      <c r="F1981">
        <v>2</v>
      </c>
      <c r="H1981">
        <v>2</v>
      </c>
      <c r="J1981">
        <v>30</v>
      </c>
    </row>
    <row r="1982" spans="1:10" x14ac:dyDescent="0.25">
      <c r="A1982" t="s">
        <v>324</v>
      </c>
      <c r="B1982" t="s">
        <v>488</v>
      </c>
      <c r="C1982" t="s">
        <v>18</v>
      </c>
      <c r="D1982" t="s">
        <v>154</v>
      </c>
      <c r="J1982">
        <v>31</v>
      </c>
    </row>
    <row r="1983" spans="1:10" x14ac:dyDescent="0.25">
      <c r="A1983" t="s">
        <v>324</v>
      </c>
      <c r="B1983" t="s">
        <v>489</v>
      </c>
      <c r="C1983" t="s">
        <v>18</v>
      </c>
      <c r="D1983" t="s">
        <v>154</v>
      </c>
      <c r="E1983">
        <v>1</v>
      </c>
      <c r="F1983">
        <v>66</v>
      </c>
      <c r="G1983">
        <v>3</v>
      </c>
      <c r="H1983">
        <v>70</v>
      </c>
      <c r="J1983">
        <v>32</v>
      </c>
    </row>
    <row r="1984" spans="1:10" x14ac:dyDescent="0.25">
      <c r="A1984" t="s">
        <v>324</v>
      </c>
      <c r="B1984" t="s">
        <v>490</v>
      </c>
      <c r="C1984" t="s">
        <v>18</v>
      </c>
      <c r="D1984" t="s">
        <v>154</v>
      </c>
      <c r="F1984">
        <v>24</v>
      </c>
      <c r="G1984">
        <v>4</v>
      </c>
      <c r="H1984">
        <v>28</v>
      </c>
      <c r="J1984">
        <v>33</v>
      </c>
    </row>
    <row r="1985" spans="1:10" x14ac:dyDescent="0.25">
      <c r="A1985" t="s">
        <v>324</v>
      </c>
      <c r="B1985" t="s">
        <v>491</v>
      </c>
      <c r="C1985" t="s">
        <v>18</v>
      </c>
      <c r="D1985" t="s">
        <v>154</v>
      </c>
      <c r="E1985">
        <v>0.72699999999999998</v>
      </c>
      <c r="F1985">
        <v>0.69699999999999995</v>
      </c>
      <c r="G1985">
        <v>1</v>
      </c>
      <c r="H1985">
        <v>0.70499999999999996</v>
      </c>
      <c r="J1985">
        <v>34</v>
      </c>
    </row>
    <row r="1986" spans="1:10" x14ac:dyDescent="0.25">
      <c r="A1986" t="s">
        <v>324</v>
      </c>
      <c r="B1986" t="s">
        <v>492</v>
      </c>
      <c r="C1986" t="s">
        <v>18</v>
      </c>
      <c r="D1986" t="s">
        <v>154</v>
      </c>
      <c r="E1986">
        <v>0.66700000000000004</v>
      </c>
      <c r="F1986">
        <v>0.68300000000000005</v>
      </c>
      <c r="G1986">
        <v>0.92900000000000005</v>
      </c>
      <c r="H1986">
        <v>0.69599999999999995</v>
      </c>
      <c r="J1986">
        <v>35</v>
      </c>
    </row>
    <row r="1987" spans="1:10" x14ac:dyDescent="0.25">
      <c r="A1987" t="s">
        <v>324</v>
      </c>
      <c r="B1987" t="s">
        <v>178</v>
      </c>
      <c r="C1987" t="s">
        <v>18</v>
      </c>
      <c r="D1987" t="s">
        <v>154</v>
      </c>
      <c r="E1987">
        <v>8690</v>
      </c>
      <c r="F1987">
        <v>7912</v>
      </c>
      <c r="G1987">
        <v>13006</v>
      </c>
      <c r="H1987">
        <v>8093</v>
      </c>
      <c r="J1987">
        <v>36</v>
      </c>
    </row>
    <row r="1988" spans="1:10" x14ac:dyDescent="0.25">
      <c r="A1988" t="s">
        <v>324</v>
      </c>
      <c r="B1988" t="s">
        <v>493</v>
      </c>
      <c r="C1988" t="s">
        <v>18</v>
      </c>
      <c r="D1988" t="s">
        <v>154</v>
      </c>
      <c r="G1988">
        <v>3</v>
      </c>
      <c r="J1988">
        <v>39</v>
      </c>
    </row>
    <row r="1989" spans="1:10" x14ac:dyDescent="0.25">
      <c r="A1989" t="s">
        <v>324</v>
      </c>
      <c r="B1989" t="s">
        <v>494</v>
      </c>
      <c r="C1989" t="s">
        <v>18</v>
      </c>
      <c r="D1989" t="s">
        <v>154</v>
      </c>
      <c r="G1989">
        <v>3</v>
      </c>
      <c r="H1989">
        <v>1</v>
      </c>
      <c r="J1989">
        <v>40</v>
      </c>
    </row>
    <row r="1990" spans="1:10" x14ac:dyDescent="0.25">
      <c r="A1990" t="s">
        <v>324</v>
      </c>
      <c r="B1990" t="s">
        <v>495</v>
      </c>
      <c r="C1990" t="s">
        <v>18</v>
      </c>
      <c r="D1990" t="s">
        <v>154</v>
      </c>
      <c r="G1990">
        <v>3</v>
      </c>
      <c r="H1990">
        <v>1</v>
      </c>
      <c r="J1990">
        <v>41</v>
      </c>
    </row>
    <row r="1991" spans="1:10" x14ac:dyDescent="0.25">
      <c r="A1991" t="s">
        <v>326</v>
      </c>
      <c r="B1991" t="s">
        <v>458</v>
      </c>
      <c r="C1991" t="s">
        <v>19</v>
      </c>
      <c r="D1991" t="s">
        <v>155</v>
      </c>
      <c r="E1991">
        <v>21</v>
      </c>
      <c r="F1991">
        <v>59</v>
      </c>
      <c r="G1991">
        <v>1</v>
      </c>
      <c r="H1991">
        <v>81</v>
      </c>
      <c r="J1991">
        <v>1</v>
      </c>
    </row>
    <row r="1992" spans="1:10" x14ac:dyDescent="0.25">
      <c r="A1992" t="s">
        <v>326</v>
      </c>
      <c r="B1992" t="s">
        <v>459</v>
      </c>
      <c r="C1992" t="s">
        <v>19</v>
      </c>
      <c r="D1992" t="s">
        <v>155</v>
      </c>
      <c r="E1992">
        <v>31</v>
      </c>
      <c r="F1992">
        <v>68</v>
      </c>
      <c r="G1992">
        <v>15</v>
      </c>
      <c r="H1992">
        <v>114</v>
      </c>
      <c r="J1992">
        <v>2</v>
      </c>
    </row>
    <row r="1993" spans="1:10" x14ac:dyDescent="0.25">
      <c r="A1993" t="s">
        <v>326</v>
      </c>
      <c r="B1993" t="s">
        <v>460</v>
      </c>
      <c r="C1993" t="s">
        <v>19</v>
      </c>
      <c r="D1993" t="s">
        <v>155</v>
      </c>
      <c r="E1993">
        <v>17</v>
      </c>
      <c r="F1993">
        <v>22</v>
      </c>
      <c r="H1993">
        <v>4</v>
      </c>
      <c r="J1993">
        <v>3</v>
      </c>
    </row>
    <row r="1994" spans="1:10" x14ac:dyDescent="0.25">
      <c r="A1994" t="s">
        <v>326</v>
      </c>
      <c r="B1994" t="s">
        <v>461</v>
      </c>
      <c r="C1994" t="s">
        <v>19</v>
      </c>
      <c r="D1994" t="s">
        <v>155</v>
      </c>
      <c r="E1994">
        <v>21</v>
      </c>
      <c r="F1994">
        <v>35</v>
      </c>
      <c r="G1994">
        <v>7</v>
      </c>
      <c r="H1994">
        <v>63</v>
      </c>
      <c r="J1994">
        <v>4</v>
      </c>
    </row>
    <row r="1995" spans="1:10" x14ac:dyDescent="0.25">
      <c r="A1995" t="s">
        <v>326</v>
      </c>
      <c r="B1995" t="s">
        <v>462</v>
      </c>
      <c r="C1995" t="s">
        <v>19</v>
      </c>
      <c r="D1995" t="s">
        <v>155</v>
      </c>
      <c r="E1995">
        <v>9</v>
      </c>
      <c r="F1995">
        <v>33</v>
      </c>
      <c r="G1995">
        <v>8</v>
      </c>
      <c r="H1995">
        <v>50</v>
      </c>
      <c r="J1995">
        <v>5</v>
      </c>
    </row>
    <row r="1996" spans="1:10" x14ac:dyDescent="0.25">
      <c r="A1996" t="s">
        <v>326</v>
      </c>
      <c r="B1996" t="s">
        <v>463</v>
      </c>
      <c r="C1996" t="s">
        <v>19</v>
      </c>
      <c r="D1996" t="s">
        <v>155</v>
      </c>
      <c r="E1996">
        <v>1</v>
      </c>
      <c r="F1996">
        <v>2</v>
      </c>
      <c r="G1996">
        <v>1</v>
      </c>
      <c r="H1996">
        <v>4</v>
      </c>
      <c r="J1996">
        <v>6</v>
      </c>
    </row>
    <row r="1997" spans="1:10" x14ac:dyDescent="0.25">
      <c r="A1997" t="s">
        <v>326</v>
      </c>
      <c r="B1997" t="s">
        <v>464</v>
      </c>
      <c r="C1997" t="s">
        <v>19</v>
      </c>
      <c r="D1997" t="s">
        <v>155</v>
      </c>
      <c r="E1997">
        <v>1</v>
      </c>
      <c r="F1997">
        <v>1</v>
      </c>
      <c r="G1997">
        <v>1</v>
      </c>
      <c r="H1997">
        <v>3</v>
      </c>
      <c r="J1997">
        <v>7</v>
      </c>
    </row>
    <row r="1998" spans="1:10" x14ac:dyDescent="0.25">
      <c r="A1998" t="s">
        <v>326</v>
      </c>
      <c r="B1998" t="s">
        <v>465</v>
      </c>
      <c r="C1998" t="s">
        <v>19</v>
      </c>
      <c r="D1998" t="s">
        <v>155</v>
      </c>
      <c r="J1998">
        <v>8</v>
      </c>
    </row>
    <row r="1999" spans="1:10" x14ac:dyDescent="0.25">
      <c r="A1999" t="s">
        <v>326</v>
      </c>
      <c r="B1999" t="s">
        <v>466</v>
      </c>
      <c r="C1999" t="s">
        <v>19</v>
      </c>
      <c r="D1999" t="s">
        <v>155</v>
      </c>
      <c r="E1999">
        <v>6</v>
      </c>
      <c r="H1999">
        <v>6</v>
      </c>
      <c r="J1999">
        <v>9</v>
      </c>
    </row>
    <row r="2000" spans="1:10" x14ac:dyDescent="0.25">
      <c r="A2000" t="s">
        <v>326</v>
      </c>
      <c r="B2000" t="s">
        <v>467</v>
      </c>
      <c r="C2000" t="s">
        <v>19</v>
      </c>
      <c r="D2000" t="s">
        <v>155</v>
      </c>
      <c r="J2000">
        <v>10</v>
      </c>
    </row>
    <row r="2001" spans="1:10" x14ac:dyDescent="0.25">
      <c r="A2001" t="s">
        <v>326</v>
      </c>
      <c r="B2001" t="s">
        <v>468</v>
      </c>
      <c r="C2001" t="s">
        <v>19</v>
      </c>
      <c r="D2001" t="s">
        <v>155</v>
      </c>
      <c r="E2001">
        <v>28</v>
      </c>
      <c r="F2001">
        <v>66</v>
      </c>
      <c r="G2001">
        <v>13</v>
      </c>
      <c r="H2001">
        <v>107</v>
      </c>
      <c r="J2001">
        <v>11</v>
      </c>
    </row>
    <row r="2002" spans="1:10" x14ac:dyDescent="0.25">
      <c r="A2002" t="s">
        <v>326</v>
      </c>
      <c r="B2002" t="s">
        <v>469</v>
      </c>
      <c r="C2002" t="s">
        <v>19</v>
      </c>
      <c r="D2002" t="s">
        <v>155</v>
      </c>
      <c r="E2002">
        <v>3</v>
      </c>
      <c r="F2002">
        <v>1</v>
      </c>
      <c r="H2002">
        <v>4</v>
      </c>
      <c r="J2002">
        <v>12</v>
      </c>
    </row>
    <row r="2003" spans="1:10" x14ac:dyDescent="0.25">
      <c r="A2003" t="s">
        <v>326</v>
      </c>
      <c r="B2003" t="s">
        <v>470</v>
      </c>
      <c r="C2003" t="s">
        <v>19</v>
      </c>
      <c r="D2003" t="s">
        <v>155</v>
      </c>
      <c r="E2003">
        <v>1</v>
      </c>
      <c r="F2003">
        <v>4</v>
      </c>
      <c r="H2003">
        <v>5</v>
      </c>
      <c r="J2003">
        <v>13</v>
      </c>
    </row>
    <row r="2004" spans="1:10" x14ac:dyDescent="0.25">
      <c r="A2004" t="s">
        <v>326</v>
      </c>
      <c r="B2004" t="s">
        <v>471</v>
      </c>
      <c r="C2004" t="s">
        <v>19</v>
      </c>
      <c r="D2004" t="s">
        <v>155</v>
      </c>
      <c r="E2004">
        <v>12</v>
      </c>
      <c r="F2004">
        <v>13</v>
      </c>
      <c r="G2004">
        <v>4</v>
      </c>
      <c r="H2004">
        <v>29</v>
      </c>
      <c r="J2004">
        <v>14</v>
      </c>
    </row>
    <row r="2005" spans="1:10" x14ac:dyDescent="0.25">
      <c r="A2005" t="s">
        <v>326</v>
      </c>
      <c r="B2005" t="s">
        <v>472</v>
      </c>
      <c r="C2005" t="s">
        <v>19</v>
      </c>
      <c r="D2005" t="s">
        <v>155</v>
      </c>
      <c r="J2005">
        <v>15</v>
      </c>
    </row>
    <row r="2006" spans="1:10" x14ac:dyDescent="0.25">
      <c r="A2006" t="s">
        <v>326</v>
      </c>
      <c r="B2006" t="s">
        <v>473</v>
      </c>
      <c r="C2006" t="s">
        <v>19</v>
      </c>
      <c r="D2006" t="s">
        <v>155</v>
      </c>
      <c r="E2006">
        <v>23</v>
      </c>
      <c r="F2006">
        <v>60</v>
      </c>
      <c r="G2006">
        <v>10</v>
      </c>
      <c r="H2006">
        <v>93</v>
      </c>
      <c r="J2006">
        <v>16</v>
      </c>
    </row>
    <row r="2007" spans="1:10" x14ac:dyDescent="0.25">
      <c r="A2007" t="s">
        <v>326</v>
      </c>
      <c r="B2007" t="s">
        <v>474</v>
      </c>
      <c r="C2007" t="s">
        <v>19</v>
      </c>
      <c r="D2007" t="s">
        <v>155</v>
      </c>
      <c r="E2007">
        <v>18</v>
      </c>
      <c r="F2007">
        <v>35</v>
      </c>
      <c r="G2007">
        <v>12</v>
      </c>
      <c r="H2007">
        <v>65</v>
      </c>
      <c r="J2007">
        <v>17</v>
      </c>
    </row>
    <row r="2008" spans="1:10" x14ac:dyDescent="0.25">
      <c r="A2008" t="s">
        <v>326</v>
      </c>
      <c r="B2008" t="s">
        <v>475</v>
      </c>
      <c r="C2008" t="s">
        <v>19</v>
      </c>
      <c r="D2008" t="s">
        <v>155</v>
      </c>
      <c r="E2008">
        <v>1</v>
      </c>
      <c r="F2008">
        <v>10</v>
      </c>
      <c r="G2008">
        <v>1</v>
      </c>
      <c r="H2008">
        <v>12</v>
      </c>
      <c r="J2008">
        <v>18</v>
      </c>
    </row>
    <row r="2009" spans="1:10" x14ac:dyDescent="0.25">
      <c r="A2009" t="s">
        <v>326</v>
      </c>
      <c r="B2009" t="s">
        <v>476</v>
      </c>
      <c r="C2009" t="s">
        <v>19</v>
      </c>
      <c r="D2009" t="s">
        <v>155</v>
      </c>
      <c r="E2009">
        <v>4</v>
      </c>
      <c r="F2009">
        <v>5</v>
      </c>
      <c r="H2009">
        <v>9</v>
      </c>
      <c r="J2009">
        <v>19</v>
      </c>
    </row>
    <row r="2010" spans="1:10" x14ac:dyDescent="0.25">
      <c r="A2010" t="s">
        <v>326</v>
      </c>
      <c r="B2010" t="s">
        <v>477</v>
      </c>
      <c r="C2010" t="s">
        <v>19</v>
      </c>
      <c r="D2010" t="s">
        <v>155</v>
      </c>
      <c r="F2010">
        <v>6</v>
      </c>
      <c r="G2010">
        <v>2</v>
      </c>
      <c r="H2010">
        <v>8</v>
      </c>
      <c r="J2010">
        <v>20</v>
      </c>
    </row>
    <row r="2011" spans="1:10" x14ac:dyDescent="0.25">
      <c r="A2011" t="s">
        <v>326</v>
      </c>
      <c r="B2011" t="s">
        <v>478</v>
      </c>
      <c r="C2011" t="s">
        <v>19</v>
      </c>
      <c r="D2011" t="s">
        <v>155</v>
      </c>
      <c r="E2011">
        <v>1</v>
      </c>
      <c r="F2011">
        <v>4</v>
      </c>
      <c r="H2011">
        <v>5</v>
      </c>
      <c r="J2011">
        <v>21</v>
      </c>
    </row>
    <row r="2012" spans="1:10" x14ac:dyDescent="0.25">
      <c r="A2012" t="s">
        <v>326</v>
      </c>
      <c r="B2012" t="s">
        <v>479</v>
      </c>
      <c r="C2012" t="s">
        <v>19</v>
      </c>
      <c r="D2012" t="s">
        <v>155</v>
      </c>
      <c r="E2012">
        <v>1</v>
      </c>
      <c r="F2012">
        <v>1</v>
      </c>
      <c r="H2012">
        <v>2</v>
      </c>
      <c r="J2012">
        <v>22</v>
      </c>
    </row>
    <row r="2013" spans="1:10" x14ac:dyDescent="0.25">
      <c r="A2013" t="s">
        <v>326</v>
      </c>
      <c r="B2013" t="s">
        <v>480</v>
      </c>
      <c r="C2013" t="s">
        <v>19</v>
      </c>
      <c r="D2013" t="s">
        <v>155</v>
      </c>
      <c r="F2013">
        <v>2</v>
      </c>
      <c r="H2013">
        <v>2</v>
      </c>
      <c r="J2013">
        <v>23</v>
      </c>
    </row>
    <row r="2014" spans="1:10" x14ac:dyDescent="0.25">
      <c r="A2014" t="s">
        <v>326</v>
      </c>
      <c r="B2014" t="s">
        <v>481</v>
      </c>
      <c r="C2014" t="s">
        <v>19</v>
      </c>
      <c r="D2014" t="s">
        <v>155</v>
      </c>
      <c r="E2014">
        <v>12</v>
      </c>
      <c r="F2014">
        <v>15</v>
      </c>
      <c r="G2014">
        <v>2</v>
      </c>
      <c r="H2014">
        <v>29</v>
      </c>
      <c r="J2014">
        <v>24</v>
      </c>
    </row>
    <row r="2015" spans="1:10" x14ac:dyDescent="0.25">
      <c r="A2015" t="s">
        <v>326</v>
      </c>
      <c r="B2015" t="s">
        <v>482</v>
      </c>
      <c r="C2015" t="s">
        <v>19</v>
      </c>
      <c r="D2015" t="s">
        <v>155</v>
      </c>
      <c r="E2015">
        <v>2</v>
      </c>
      <c r="F2015">
        <v>19</v>
      </c>
      <c r="G2015">
        <v>3</v>
      </c>
      <c r="H2015">
        <v>24</v>
      </c>
      <c r="J2015">
        <v>25</v>
      </c>
    </row>
    <row r="2016" spans="1:10" x14ac:dyDescent="0.25">
      <c r="A2016" t="s">
        <v>326</v>
      </c>
      <c r="B2016" t="s">
        <v>483</v>
      </c>
      <c r="C2016" t="s">
        <v>19</v>
      </c>
      <c r="D2016" t="s">
        <v>155</v>
      </c>
      <c r="E2016">
        <v>11</v>
      </c>
      <c r="F2016">
        <v>6</v>
      </c>
      <c r="H2016">
        <v>17</v>
      </c>
      <c r="J2016">
        <v>26</v>
      </c>
    </row>
    <row r="2017" spans="1:10" x14ac:dyDescent="0.25">
      <c r="A2017" t="s">
        <v>326</v>
      </c>
      <c r="B2017" t="s">
        <v>484</v>
      </c>
      <c r="C2017" t="s">
        <v>19</v>
      </c>
      <c r="D2017" t="s">
        <v>155</v>
      </c>
      <c r="E2017">
        <v>1</v>
      </c>
      <c r="F2017">
        <v>1</v>
      </c>
      <c r="H2017">
        <v>2</v>
      </c>
      <c r="J2017">
        <v>27</v>
      </c>
    </row>
    <row r="2018" spans="1:10" x14ac:dyDescent="0.25">
      <c r="A2018" t="s">
        <v>326</v>
      </c>
      <c r="B2018" t="s">
        <v>485</v>
      </c>
      <c r="C2018" t="s">
        <v>19</v>
      </c>
      <c r="D2018" t="s">
        <v>155</v>
      </c>
      <c r="J2018">
        <v>28</v>
      </c>
    </row>
    <row r="2019" spans="1:10" x14ac:dyDescent="0.25">
      <c r="A2019" t="s">
        <v>326</v>
      </c>
      <c r="B2019" t="s">
        <v>486</v>
      </c>
      <c r="C2019" t="s">
        <v>19</v>
      </c>
      <c r="D2019" t="s">
        <v>155</v>
      </c>
      <c r="E2019">
        <v>2</v>
      </c>
      <c r="F2019">
        <v>1</v>
      </c>
      <c r="H2019">
        <v>3</v>
      </c>
      <c r="J2019">
        <v>29</v>
      </c>
    </row>
    <row r="2020" spans="1:10" x14ac:dyDescent="0.25">
      <c r="A2020" t="s">
        <v>326</v>
      </c>
      <c r="B2020" t="s">
        <v>487</v>
      </c>
      <c r="C2020" t="s">
        <v>19</v>
      </c>
      <c r="D2020" t="s">
        <v>155</v>
      </c>
      <c r="J2020">
        <v>30</v>
      </c>
    </row>
    <row r="2021" spans="1:10" x14ac:dyDescent="0.25">
      <c r="A2021" t="s">
        <v>326</v>
      </c>
      <c r="B2021" t="s">
        <v>488</v>
      </c>
      <c r="C2021" t="s">
        <v>19</v>
      </c>
      <c r="D2021" t="s">
        <v>155</v>
      </c>
      <c r="J2021">
        <v>31</v>
      </c>
    </row>
    <row r="2022" spans="1:10" x14ac:dyDescent="0.25">
      <c r="A2022" t="s">
        <v>326</v>
      </c>
      <c r="B2022" t="s">
        <v>489</v>
      </c>
      <c r="C2022" t="s">
        <v>19</v>
      </c>
      <c r="D2022" t="s">
        <v>155</v>
      </c>
      <c r="E2022">
        <v>2</v>
      </c>
      <c r="F2022">
        <v>6</v>
      </c>
      <c r="G2022">
        <v>3</v>
      </c>
      <c r="H2022">
        <v>11</v>
      </c>
      <c r="J2022">
        <v>32</v>
      </c>
    </row>
    <row r="2023" spans="1:10" x14ac:dyDescent="0.25">
      <c r="A2023" t="s">
        <v>326</v>
      </c>
      <c r="B2023" t="s">
        <v>490</v>
      </c>
      <c r="C2023" t="s">
        <v>19</v>
      </c>
      <c r="D2023" t="s">
        <v>155</v>
      </c>
      <c r="E2023">
        <v>7</v>
      </c>
      <c r="F2023">
        <v>13</v>
      </c>
      <c r="H2023">
        <v>20</v>
      </c>
      <c r="J2023">
        <v>33</v>
      </c>
    </row>
    <row r="2024" spans="1:10" x14ac:dyDescent="0.25">
      <c r="A2024" t="s">
        <v>326</v>
      </c>
      <c r="B2024" t="s">
        <v>491</v>
      </c>
      <c r="C2024" t="s">
        <v>19</v>
      </c>
      <c r="D2024" t="s">
        <v>155</v>
      </c>
      <c r="E2024">
        <v>0.66700000000000004</v>
      </c>
      <c r="F2024">
        <v>0.75</v>
      </c>
      <c r="G2024">
        <v>0.8</v>
      </c>
      <c r="H2024">
        <v>0.70699999999999996</v>
      </c>
      <c r="J2024">
        <v>34</v>
      </c>
    </row>
    <row r="2025" spans="1:10" x14ac:dyDescent="0.25">
      <c r="A2025" t="s">
        <v>326</v>
      </c>
      <c r="B2025" t="s">
        <v>492</v>
      </c>
      <c r="C2025" t="s">
        <v>19</v>
      </c>
      <c r="D2025" t="s">
        <v>155</v>
      </c>
      <c r="E2025">
        <v>0.73299999999999998</v>
      </c>
      <c r="F2025">
        <v>0.54500000000000004</v>
      </c>
      <c r="G2025">
        <v>1</v>
      </c>
      <c r="H2025">
        <v>0.67900000000000005</v>
      </c>
      <c r="J2025">
        <v>35</v>
      </c>
    </row>
    <row r="2026" spans="1:10" x14ac:dyDescent="0.25">
      <c r="A2026" t="s">
        <v>326</v>
      </c>
      <c r="B2026" t="s">
        <v>178</v>
      </c>
      <c r="C2026" t="s">
        <v>19</v>
      </c>
      <c r="D2026" t="s">
        <v>155</v>
      </c>
      <c r="E2026">
        <v>8345</v>
      </c>
      <c r="F2026">
        <v>9000</v>
      </c>
      <c r="G2026">
        <v>7465</v>
      </c>
      <c r="H2026">
        <v>9000</v>
      </c>
      <c r="J2026">
        <v>36</v>
      </c>
    </row>
    <row r="2027" spans="1:10" x14ac:dyDescent="0.25">
      <c r="A2027" t="s">
        <v>326</v>
      </c>
      <c r="B2027" t="s">
        <v>493</v>
      </c>
      <c r="C2027" t="s">
        <v>19</v>
      </c>
      <c r="D2027" t="s">
        <v>155</v>
      </c>
      <c r="G2027">
        <v>1</v>
      </c>
      <c r="J2027">
        <v>39</v>
      </c>
    </row>
    <row r="2028" spans="1:10" x14ac:dyDescent="0.25">
      <c r="A2028" t="s">
        <v>326</v>
      </c>
      <c r="B2028" t="s">
        <v>494</v>
      </c>
      <c r="C2028" t="s">
        <v>19</v>
      </c>
      <c r="D2028" t="s">
        <v>155</v>
      </c>
      <c r="G2028">
        <v>1</v>
      </c>
      <c r="H2028">
        <v>1</v>
      </c>
      <c r="J2028">
        <v>40</v>
      </c>
    </row>
    <row r="2029" spans="1:10" x14ac:dyDescent="0.25">
      <c r="A2029" t="s">
        <v>326</v>
      </c>
      <c r="B2029" t="s">
        <v>495</v>
      </c>
      <c r="C2029" t="s">
        <v>19</v>
      </c>
      <c r="D2029" t="s">
        <v>155</v>
      </c>
      <c r="G2029">
        <v>1</v>
      </c>
      <c r="H2029">
        <v>1</v>
      </c>
      <c r="J2029">
        <v>41</v>
      </c>
    </row>
    <row r="2030" spans="1:10" x14ac:dyDescent="0.25">
      <c r="A2030" t="s">
        <v>325</v>
      </c>
      <c r="B2030" t="s">
        <v>458</v>
      </c>
      <c r="C2030" t="s">
        <v>19</v>
      </c>
      <c r="D2030" t="s">
        <v>156</v>
      </c>
      <c r="E2030">
        <v>14</v>
      </c>
      <c r="F2030">
        <v>134</v>
      </c>
      <c r="G2030">
        <v>2</v>
      </c>
      <c r="H2030">
        <v>150</v>
      </c>
      <c r="J2030">
        <v>1</v>
      </c>
    </row>
    <row r="2031" spans="1:10" x14ac:dyDescent="0.25">
      <c r="A2031" t="s">
        <v>325</v>
      </c>
      <c r="B2031" t="s">
        <v>459</v>
      </c>
      <c r="C2031" t="s">
        <v>19</v>
      </c>
      <c r="D2031" t="s">
        <v>156</v>
      </c>
      <c r="E2031">
        <v>74</v>
      </c>
      <c r="F2031">
        <v>121</v>
      </c>
      <c r="G2031">
        <v>11</v>
      </c>
      <c r="H2031">
        <v>206</v>
      </c>
      <c r="J2031">
        <v>2</v>
      </c>
    </row>
    <row r="2032" spans="1:10" x14ac:dyDescent="0.25">
      <c r="A2032" t="s">
        <v>325</v>
      </c>
      <c r="B2032" t="s">
        <v>460</v>
      </c>
      <c r="C2032" t="s">
        <v>19</v>
      </c>
      <c r="D2032" t="s">
        <v>156</v>
      </c>
      <c r="E2032">
        <v>45</v>
      </c>
      <c r="F2032">
        <v>50</v>
      </c>
      <c r="H2032">
        <v>15</v>
      </c>
      <c r="J2032">
        <v>3</v>
      </c>
    </row>
    <row r="2033" spans="1:10" x14ac:dyDescent="0.25">
      <c r="A2033" t="s">
        <v>325</v>
      </c>
      <c r="B2033" t="s">
        <v>461</v>
      </c>
      <c r="C2033" t="s">
        <v>19</v>
      </c>
      <c r="D2033" t="s">
        <v>156</v>
      </c>
      <c r="E2033">
        <v>45</v>
      </c>
      <c r="F2033">
        <v>63</v>
      </c>
      <c r="G2033">
        <v>6</v>
      </c>
      <c r="H2033">
        <v>114</v>
      </c>
      <c r="J2033">
        <v>4</v>
      </c>
    </row>
    <row r="2034" spans="1:10" x14ac:dyDescent="0.25">
      <c r="A2034" t="s">
        <v>325</v>
      </c>
      <c r="B2034" t="s">
        <v>462</v>
      </c>
      <c r="C2034" t="s">
        <v>19</v>
      </c>
      <c r="D2034" t="s">
        <v>156</v>
      </c>
      <c r="E2034">
        <v>29</v>
      </c>
      <c r="F2034">
        <v>58</v>
      </c>
      <c r="G2034">
        <v>5</v>
      </c>
      <c r="H2034">
        <v>92</v>
      </c>
      <c r="J2034">
        <v>5</v>
      </c>
    </row>
    <row r="2035" spans="1:10" x14ac:dyDescent="0.25">
      <c r="A2035" t="s">
        <v>325</v>
      </c>
      <c r="B2035" t="s">
        <v>463</v>
      </c>
      <c r="C2035" t="s">
        <v>19</v>
      </c>
      <c r="D2035" t="s">
        <v>156</v>
      </c>
      <c r="E2035">
        <v>1</v>
      </c>
      <c r="F2035">
        <v>2</v>
      </c>
      <c r="H2035">
        <v>3</v>
      </c>
      <c r="J2035">
        <v>6</v>
      </c>
    </row>
    <row r="2036" spans="1:10" x14ac:dyDescent="0.25">
      <c r="A2036" t="s">
        <v>325</v>
      </c>
      <c r="B2036" t="s">
        <v>464</v>
      </c>
      <c r="C2036" t="s">
        <v>19</v>
      </c>
      <c r="D2036" t="s">
        <v>156</v>
      </c>
      <c r="F2036">
        <v>1</v>
      </c>
      <c r="H2036">
        <v>1</v>
      </c>
      <c r="J2036">
        <v>7</v>
      </c>
    </row>
    <row r="2037" spans="1:10" x14ac:dyDescent="0.25">
      <c r="A2037" t="s">
        <v>325</v>
      </c>
      <c r="B2037" t="s">
        <v>465</v>
      </c>
      <c r="C2037" t="s">
        <v>19</v>
      </c>
      <c r="D2037" t="s">
        <v>156</v>
      </c>
      <c r="F2037">
        <v>2</v>
      </c>
      <c r="H2037">
        <v>2</v>
      </c>
      <c r="J2037">
        <v>8</v>
      </c>
    </row>
    <row r="2038" spans="1:10" x14ac:dyDescent="0.25">
      <c r="A2038" t="s">
        <v>325</v>
      </c>
      <c r="B2038" t="s">
        <v>466</v>
      </c>
      <c r="C2038" t="s">
        <v>19</v>
      </c>
      <c r="D2038" t="s">
        <v>156</v>
      </c>
      <c r="E2038">
        <v>16</v>
      </c>
      <c r="F2038">
        <v>9</v>
      </c>
      <c r="G2038">
        <v>1</v>
      </c>
      <c r="H2038">
        <v>26</v>
      </c>
      <c r="J2038">
        <v>9</v>
      </c>
    </row>
    <row r="2039" spans="1:10" x14ac:dyDescent="0.25">
      <c r="A2039" t="s">
        <v>325</v>
      </c>
      <c r="B2039" t="s">
        <v>467</v>
      </c>
      <c r="C2039" t="s">
        <v>19</v>
      </c>
      <c r="D2039" t="s">
        <v>156</v>
      </c>
      <c r="J2039">
        <v>10</v>
      </c>
    </row>
    <row r="2040" spans="1:10" x14ac:dyDescent="0.25">
      <c r="A2040" t="s">
        <v>325</v>
      </c>
      <c r="B2040" t="s">
        <v>468</v>
      </c>
      <c r="C2040" t="s">
        <v>19</v>
      </c>
      <c r="D2040" t="s">
        <v>156</v>
      </c>
      <c r="E2040">
        <v>54</v>
      </c>
      <c r="F2040">
        <v>105</v>
      </c>
      <c r="G2040">
        <v>10</v>
      </c>
      <c r="H2040">
        <v>169</v>
      </c>
      <c r="J2040">
        <v>11</v>
      </c>
    </row>
    <row r="2041" spans="1:10" x14ac:dyDescent="0.25">
      <c r="A2041" t="s">
        <v>325</v>
      </c>
      <c r="B2041" t="s">
        <v>469</v>
      </c>
      <c r="C2041" t="s">
        <v>19</v>
      </c>
      <c r="D2041" t="s">
        <v>156</v>
      </c>
      <c r="E2041">
        <v>1</v>
      </c>
      <c r="F2041">
        <v>1</v>
      </c>
      <c r="G2041">
        <v>1</v>
      </c>
      <c r="H2041">
        <v>3</v>
      </c>
      <c r="J2041">
        <v>12</v>
      </c>
    </row>
    <row r="2042" spans="1:10" x14ac:dyDescent="0.25">
      <c r="A2042" t="s">
        <v>325</v>
      </c>
      <c r="B2042" t="s">
        <v>470</v>
      </c>
      <c r="C2042" t="s">
        <v>19</v>
      </c>
      <c r="D2042" t="s">
        <v>156</v>
      </c>
      <c r="E2042">
        <v>2</v>
      </c>
      <c r="F2042">
        <v>11</v>
      </c>
      <c r="G2042">
        <v>3</v>
      </c>
      <c r="H2042">
        <v>16</v>
      </c>
      <c r="J2042">
        <v>13</v>
      </c>
    </row>
    <row r="2043" spans="1:10" x14ac:dyDescent="0.25">
      <c r="A2043" t="s">
        <v>325</v>
      </c>
      <c r="B2043" t="s">
        <v>471</v>
      </c>
      <c r="C2043" t="s">
        <v>19</v>
      </c>
      <c r="D2043" t="s">
        <v>156</v>
      </c>
      <c r="E2043">
        <v>36</v>
      </c>
      <c r="F2043">
        <v>26</v>
      </c>
      <c r="G2043">
        <v>2</v>
      </c>
      <c r="H2043">
        <v>64</v>
      </c>
      <c r="J2043">
        <v>14</v>
      </c>
    </row>
    <row r="2044" spans="1:10" x14ac:dyDescent="0.25">
      <c r="A2044" t="s">
        <v>325</v>
      </c>
      <c r="B2044" t="s">
        <v>472</v>
      </c>
      <c r="C2044" t="s">
        <v>19</v>
      </c>
      <c r="D2044" t="s">
        <v>156</v>
      </c>
      <c r="J2044">
        <v>15</v>
      </c>
    </row>
    <row r="2045" spans="1:10" x14ac:dyDescent="0.25">
      <c r="A2045" t="s">
        <v>325</v>
      </c>
      <c r="B2045" t="s">
        <v>473</v>
      </c>
      <c r="C2045" t="s">
        <v>19</v>
      </c>
      <c r="D2045" t="s">
        <v>156</v>
      </c>
      <c r="E2045">
        <v>57</v>
      </c>
      <c r="F2045">
        <v>118</v>
      </c>
      <c r="G2045">
        <v>8</v>
      </c>
      <c r="H2045">
        <v>183</v>
      </c>
      <c r="J2045">
        <v>16</v>
      </c>
    </row>
    <row r="2046" spans="1:10" x14ac:dyDescent="0.25">
      <c r="A2046" t="s">
        <v>325</v>
      </c>
      <c r="B2046" t="s">
        <v>474</v>
      </c>
      <c r="C2046" t="s">
        <v>19</v>
      </c>
      <c r="D2046" t="s">
        <v>156</v>
      </c>
      <c r="E2046">
        <v>31</v>
      </c>
      <c r="F2046">
        <v>55</v>
      </c>
      <c r="G2046">
        <v>7</v>
      </c>
      <c r="H2046">
        <v>93</v>
      </c>
      <c r="J2046">
        <v>17</v>
      </c>
    </row>
    <row r="2047" spans="1:10" x14ac:dyDescent="0.25">
      <c r="A2047" t="s">
        <v>325</v>
      </c>
      <c r="B2047" t="s">
        <v>475</v>
      </c>
      <c r="C2047" t="s">
        <v>19</v>
      </c>
      <c r="D2047" t="s">
        <v>156</v>
      </c>
      <c r="E2047">
        <v>9</v>
      </c>
      <c r="F2047">
        <v>7</v>
      </c>
      <c r="H2047">
        <v>16</v>
      </c>
      <c r="J2047">
        <v>18</v>
      </c>
    </row>
    <row r="2048" spans="1:10" x14ac:dyDescent="0.25">
      <c r="A2048" t="s">
        <v>325</v>
      </c>
      <c r="B2048" t="s">
        <v>476</v>
      </c>
      <c r="C2048" t="s">
        <v>19</v>
      </c>
      <c r="D2048" t="s">
        <v>156</v>
      </c>
      <c r="E2048">
        <v>7</v>
      </c>
      <c r="F2048">
        <v>12</v>
      </c>
      <c r="H2048">
        <v>19</v>
      </c>
      <c r="J2048">
        <v>19</v>
      </c>
    </row>
    <row r="2049" spans="1:10" x14ac:dyDescent="0.25">
      <c r="A2049" t="s">
        <v>325</v>
      </c>
      <c r="B2049" t="s">
        <v>477</v>
      </c>
      <c r="C2049" t="s">
        <v>19</v>
      </c>
      <c r="D2049" t="s">
        <v>156</v>
      </c>
      <c r="E2049">
        <v>5</v>
      </c>
      <c r="F2049">
        <v>12</v>
      </c>
      <c r="H2049">
        <v>17</v>
      </c>
      <c r="J2049">
        <v>20</v>
      </c>
    </row>
    <row r="2050" spans="1:10" x14ac:dyDescent="0.25">
      <c r="A2050" t="s">
        <v>325</v>
      </c>
      <c r="B2050" t="s">
        <v>478</v>
      </c>
      <c r="C2050" t="s">
        <v>19</v>
      </c>
      <c r="D2050" t="s">
        <v>156</v>
      </c>
      <c r="E2050">
        <v>7</v>
      </c>
      <c r="F2050">
        <v>21</v>
      </c>
      <c r="G2050">
        <v>1</v>
      </c>
      <c r="H2050">
        <v>29</v>
      </c>
      <c r="J2050">
        <v>21</v>
      </c>
    </row>
    <row r="2051" spans="1:10" x14ac:dyDescent="0.25">
      <c r="A2051" t="s">
        <v>325</v>
      </c>
      <c r="B2051" t="s">
        <v>479</v>
      </c>
      <c r="C2051" t="s">
        <v>19</v>
      </c>
      <c r="D2051" t="s">
        <v>156</v>
      </c>
      <c r="E2051">
        <v>1</v>
      </c>
      <c r="F2051">
        <v>3</v>
      </c>
      <c r="G2051">
        <v>1</v>
      </c>
      <c r="H2051">
        <v>5</v>
      </c>
      <c r="J2051">
        <v>22</v>
      </c>
    </row>
    <row r="2052" spans="1:10" x14ac:dyDescent="0.25">
      <c r="A2052" t="s">
        <v>325</v>
      </c>
      <c r="B2052" t="s">
        <v>480</v>
      </c>
      <c r="C2052" t="s">
        <v>19</v>
      </c>
      <c r="D2052" t="s">
        <v>156</v>
      </c>
      <c r="E2052">
        <v>4</v>
      </c>
      <c r="H2052">
        <v>4</v>
      </c>
      <c r="J2052">
        <v>23</v>
      </c>
    </row>
    <row r="2053" spans="1:10" x14ac:dyDescent="0.25">
      <c r="A2053" t="s">
        <v>325</v>
      </c>
      <c r="B2053" t="s">
        <v>481</v>
      </c>
      <c r="C2053" t="s">
        <v>19</v>
      </c>
      <c r="D2053" t="s">
        <v>156</v>
      </c>
      <c r="E2053">
        <v>45</v>
      </c>
      <c r="F2053">
        <v>21</v>
      </c>
      <c r="G2053">
        <v>2</v>
      </c>
      <c r="H2053">
        <v>68</v>
      </c>
      <c r="J2053">
        <v>24</v>
      </c>
    </row>
    <row r="2054" spans="1:10" x14ac:dyDescent="0.25">
      <c r="A2054" t="s">
        <v>325</v>
      </c>
      <c r="B2054" t="s">
        <v>482</v>
      </c>
      <c r="C2054" t="s">
        <v>19</v>
      </c>
      <c r="D2054" t="s">
        <v>156</v>
      </c>
      <c r="E2054">
        <v>15</v>
      </c>
      <c r="F2054">
        <v>35</v>
      </c>
      <c r="G2054">
        <v>2</v>
      </c>
      <c r="H2054">
        <v>52</v>
      </c>
      <c r="J2054">
        <v>25</v>
      </c>
    </row>
    <row r="2055" spans="1:10" x14ac:dyDescent="0.25">
      <c r="A2055" t="s">
        <v>325</v>
      </c>
      <c r="B2055" t="s">
        <v>483</v>
      </c>
      <c r="C2055" t="s">
        <v>19</v>
      </c>
      <c r="D2055" t="s">
        <v>156</v>
      </c>
      <c r="E2055">
        <v>12</v>
      </c>
      <c r="F2055">
        <v>13</v>
      </c>
      <c r="H2055">
        <v>25</v>
      </c>
      <c r="J2055">
        <v>26</v>
      </c>
    </row>
    <row r="2056" spans="1:10" x14ac:dyDescent="0.25">
      <c r="A2056" t="s">
        <v>325</v>
      </c>
      <c r="B2056" t="s">
        <v>484</v>
      </c>
      <c r="C2056" t="s">
        <v>19</v>
      </c>
      <c r="D2056" t="s">
        <v>156</v>
      </c>
      <c r="E2056">
        <v>10</v>
      </c>
      <c r="F2056">
        <v>6</v>
      </c>
      <c r="H2056">
        <v>16</v>
      </c>
      <c r="J2056">
        <v>27</v>
      </c>
    </row>
    <row r="2057" spans="1:10" x14ac:dyDescent="0.25">
      <c r="A2057" t="s">
        <v>325</v>
      </c>
      <c r="B2057" t="s">
        <v>485</v>
      </c>
      <c r="C2057" t="s">
        <v>19</v>
      </c>
      <c r="D2057" t="s">
        <v>156</v>
      </c>
      <c r="E2057">
        <v>1</v>
      </c>
      <c r="H2057">
        <v>1</v>
      </c>
      <c r="J2057">
        <v>28</v>
      </c>
    </row>
    <row r="2058" spans="1:10" x14ac:dyDescent="0.25">
      <c r="A2058" t="s">
        <v>325</v>
      </c>
      <c r="B2058" t="s">
        <v>486</v>
      </c>
      <c r="C2058" t="s">
        <v>19</v>
      </c>
      <c r="D2058" t="s">
        <v>156</v>
      </c>
      <c r="E2058">
        <v>3</v>
      </c>
      <c r="F2058">
        <v>4</v>
      </c>
      <c r="H2058">
        <v>7</v>
      </c>
      <c r="J2058">
        <v>29</v>
      </c>
    </row>
    <row r="2059" spans="1:10" x14ac:dyDescent="0.25">
      <c r="A2059" t="s">
        <v>325</v>
      </c>
      <c r="B2059" t="s">
        <v>487</v>
      </c>
      <c r="C2059" t="s">
        <v>19</v>
      </c>
      <c r="D2059" t="s">
        <v>156</v>
      </c>
      <c r="J2059">
        <v>30</v>
      </c>
    </row>
    <row r="2060" spans="1:10" x14ac:dyDescent="0.25">
      <c r="A2060" t="s">
        <v>325</v>
      </c>
      <c r="B2060" t="s">
        <v>488</v>
      </c>
      <c r="C2060" t="s">
        <v>19</v>
      </c>
      <c r="D2060" t="s">
        <v>156</v>
      </c>
      <c r="J2060">
        <v>31</v>
      </c>
    </row>
    <row r="2061" spans="1:10" x14ac:dyDescent="0.25">
      <c r="A2061" t="s">
        <v>325</v>
      </c>
      <c r="B2061" t="s">
        <v>489</v>
      </c>
      <c r="C2061" t="s">
        <v>19</v>
      </c>
      <c r="D2061" t="s">
        <v>156</v>
      </c>
      <c r="E2061">
        <v>12</v>
      </c>
      <c r="F2061">
        <v>16</v>
      </c>
      <c r="H2061">
        <v>28</v>
      </c>
      <c r="J2061">
        <v>32</v>
      </c>
    </row>
    <row r="2062" spans="1:10" x14ac:dyDescent="0.25">
      <c r="A2062" t="s">
        <v>325</v>
      </c>
      <c r="B2062" t="s">
        <v>490</v>
      </c>
      <c r="C2062" t="s">
        <v>19</v>
      </c>
      <c r="D2062" t="s">
        <v>156</v>
      </c>
      <c r="E2062">
        <v>15</v>
      </c>
      <c r="F2062">
        <v>11</v>
      </c>
      <c r="G2062">
        <v>1</v>
      </c>
      <c r="H2062">
        <v>27</v>
      </c>
      <c r="J2062">
        <v>33</v>
      </c>
    </row>
    <row r="2063" spans="1:10" x14ac:dyDescent="0.25">
      <c r="A2063" t="s">
        <v>325</v>
      </c>
      <c r="B2063" t="s">
        <v>491</v>
      </c>
      <c r="C2063" t="s">
        <v>19</v>
      </c>
      <c r="D2063" t="s">
        <v>156</v>
      </c>
      <c r="E2063">
        <v>0.48599999999999999</v>
      </c>
      <c r="F2063">
        <v>0.73699999999999999</v>
      </c>
      <c r="G2063">
        <v>1</v>
      </c>
      <c r="H2063">
        <v>0.65400000000000003</v>
      </c>
      <c r="J2063">
        <v>34</v>
      </c>
    </row>
    <row r="2064" spans="1:10" x14ac:dyDescent="0.25">
      <c r="A2064" t="s">
        <v>325</v>
      </c>
      <c r="B2064" t="s">
        <v>492</v>
      </c>
      <c r="C2064" t="s">
        <v>19</v>
      </c>
      <c r="D2064" t="s">
        <v>156</v>
      </c>
      <c r="E2064">
        <v>0.77300000000000002</v>
      </c>
      <c r="F2064">
        <v>0.64300000000000002</v>
      </c>
      <c r="G2064">
        <v>0.63600000000000001</v>
      </c>
      <c r="H2064">
        <v>0.68899999999999995</v>
      </c>
      <c r="J2064">
        <v>35</v>
      </c>
    </row>
    <row r="2065" spans="1:10" x14ac:dyDescent="0.25">
      <c r="A2065" t="s">
        <v>325</v>
      </c>
      <c r="B2065" t="s">
        <v>178</v>
      </c>
      <c r="C2065" t="s">
        <v>19</v>
      </c>
      <c r="D2065" t="s">
        <v>156</v>
      </c>
      <c r="E2065">
        <v>4373</v>
      </c>
      <c r="F2065">
        <v>4953</v>
      </c>
      <c r="G2065">
        <v>13538</v>
      </c>
      <c r="H2065">
        <v>6266</v>
      </c>
      <c r="J2065">
        <v>36</v>
      </c>
    </row>
    <row r="2066" spans="1:10" x14ac:dyDescent="0.25">
      <c r="A2066" t="s">
        <v>325</v>
      </c>
      <c r="B2066" t="s">
        <v>493</v>
      </c>
      <c r="C2066" t="s">
        <v>19</v>
      </c>
      <c r="D2066" t="s">
        <v>156</v>
      </c>
      <c r="G2066">
        <v>4</v>
      </c>
      <c r="J2066">
        <v>39</v>
      </c>
    </row>
    <row r="2067" spans="1:10" x14ac:dyDescent="0.25">
      <c r="A2067" t="s">
        <v>325</v>
      </c>
      <c r="B2067" t="s">
        <v>494</v>
      </c>
      <c r="C2067" t="s">
        <v>19</v>
      </c>
      <c r="D2067" t="s">
        <v>156</v>
      </c>
      <c r="G2067">
        <v>4</v>
      </c>
      <c r="H2067">
        <v>1</v>
      </c>
      <c r="J2067">
        <v>40</v>
      </c>
    </row>
    <row r="2068" spans="1:10" x14ac:dyDescent="0.25">
      <c r="A2068" t="s">
        <v>325</v>
      </c>
      <c r="B2068" t="s">
        <v>495</v>
      </c>
      <c r="C2068" t="s">
        <v>19</v>
      </c>
      <c r="D2068" t="s">
        <v>156</v>
      </c>
      <c r="G2068">
        <v>4</v>
      </c>
      <c r="H2068">
        <v>1</v>
      </c>
      <c r="J2068">
        <v>41</v>
      </c>
    </row>
    <row r="2069" spans="1:10" x14ac:dyDescent="0.25">
      <c r="A2069" t="s">
        <v>329</v>
      </c>
      <c r="B2069" t="s">
        <v>458</v>
      </c>
      <c r="C2069" t="s">
        <v>19</v>
      </c>
      <c r="D2069" t="s">
        <v>157</v>
      </c>
      <c r="E2069">
        <v>8</v>
      </c>
      <c r="F2069">
        <v>124</v>
      </c>
      <c r="H2069">
        <v>132</v>
      </c>
      <c r="J2069">
        <v>1</v>
      </c>
    </row>
    <row r="2070" spans="1:10" x14ac:dyDescent="0.25">
      <c r="A2070" t="s">
        <v>329</v>
      </c>
      <c r="B2070" t="s">
        <v>459</v>
      </c>
      <c r="C2070" t="s">
        <v>19</v>
      </c>
      <c r="D2070" t="s">
        <v>157</v>
      </c>
      <c r="E2070">
        <v>4</v>
      </c>
      <c r="F2070">
        <v>148</v>
      </c>
      <c r="G2070">
        <v>15</v>
      </c>
      <c r="H2070">
        <v>167</v>
      </c>
      <c r="J2070">
        <v>2</v>
      </c>
    </row>
    <row r="2071" spans="1:10" x14ac:dyDescent="0.25">
      <c r="A2071" t="s">
        <v>329</v>
      </c>
      <c r="B2071" t="s">
        <v>460</v>
      </c>
      <c r="C2071" t="s">
        <v>19</v>
      </c>
      <c r="D2071" t="s">
        <v>157</v>
      </c>
      <c r="E2071">
        <v>3</v>
      </c>
      <c r="F2071">
        <v>68</v>
      </c>
      <c r="H2071">
        <v>20</v>
      </c>
      <c r="J2071">
        <v>3</v>
      </c>
    </row>
    <row r="2072" spans="1:10" x14ac:dyDescent="0.25">
      <c r="A2072" t="s">
        <v>329</v>
      </c>
      <c r="B2072" t="s">
        <v>461</v>
      </c>
      <c r="C2072" t="s">
        <v>19</v>
      </c>
      <c r="D2072" t="s">
        <v>157</v>
      </c>
      <c r="E2072">
        <v>2</v>
      </c>
      <c r="F2072">
        <v>87</v>
      </c>
      <c r="G2072">
        <v>11</v>
      </c>
      <c r="H2072">
        <v>100</v>
      </c>
      <c r="J2072">
        <v>4</v>
      </c>
    </row>
    <row r="2073" spans="1:10" x14ac:dyDescent="0.25">
      <c r="A2073" t="s">
        <v>329</v>
      </c>
      <c r="B2073" t="s">
        <v>462</v>
      </c>
      <c r="C2073" t="s">
        <v>19</v>
      </c>
      <c r="D2073" t="s">
        <v>157</v>
      </c>
      <c r="E2073">
        <v>2</v>
      </c>
      <c r="F2073">
        <v>61</v>
      </c>
      <c r="G2073">
        <v>4</v>
      </c>
      <c r="H2073">
        <v>67</v>
      </c>
      <c r="J2073">
        <v>5</v>
      </c>
    </row>
    <row r="2074" spans="1:10" x14ac:dyDescent="0.25">
      <c r="A2074" t="s">
        <v>329</v>
      </c>
      <c r="B2074" t="s">
        <v>463</v>
      </c>
      <c r="C2074" t="s">
        <v>19</v>
      </c>
      <c r="D2074" t="s">
        <v>157</v>
      </c>
      <c r="F2074">
        <v>6</v>
      </c>
      <c r="G2074">
        <v>1</v>
      </c>
      <c r="H2074">
        <v>7</v>
      </c>
      <c r="J2074">
        <v>6</v>
      </c>
    </row>
    <row r="2075" spans="1:10" x14ac:dyDescent="0.25">
      <c r="A2075" t="s">
        <v>329</v>
      </c>
      <c r="B2075" t="s">
        <v>464</v>
      </c>
      <c r="C2075" t="s">
        <v>19</v>
      </c>
      <c r="D2075" t="s">
        <v>157</v>
      </c>
      <c r="F2075">
        <v>1</v>
      </c>
      <c r="H2075">
        <v>1</v>
      </c>
      <c r="J2075">
        <v>7</v>
      </c>
    </row>
    <row r="2076" spans="1:10" x14ac:dyDescent="0.25">
      <c r="A2076" t="s">
        <v>329</v>
      </c>
      <c r="B2076" t="s">
        <v>465</v>
      </c>
      <c r="C2076" t="s">
        <v>19</v>
      </c>
      <c r="D2076" t="s">
        <v>157</v>
      </c>
      <c r="F2076">
        <v>1</v>
      </c>
      <c r="H2076">
        <v>1</v>
      </c>
      <c r="J2076">
        <v>8</v>
      </c>
    </row>
    <row r="2077" spans="1:10" x14ac:dyDescent="0.25">
      <c r="A2077" t="s">
        <v>329</v>
      </c>
      <c r="B2077" t="s">
        <v>466</v>
      </c>
      <c r="C2077" t="s">
        <v>19</v>
      </c>
      <c r="D2077" t="s">
        <v>157</v>
      </c>
      <c r="F2077">
        <v>20</v>
      </c>
      <c r="H2077">
        <v>20</v>
      </c>
      <c r="J2077">
        <v>9</v>
      </c>
    </row>
    <row r="2078" spans="1:10" x14ac:dyDescent="0.25">
      <c r="A2078" t="s">
        <v>329</v>
      </c>
      <c r="B2078" t="s">
        <v>467</v>
      </c>
      <c r="C2078" t="s">
        <v>19</v>
      </c>
      <c r="D2078" t="s">
        <v>157</v>
      </c>
      <c r="J2078">
        <v>10</v>
      </c>
    </row>
    <row r="2079" spans="1:10" x14ac:dyDescent="0.25">
      <c r="A2079" t="s">
        <v>329</v>
      </c>
      <c r="B2079" t="s">
        <v>468</v>
      </c>
      <c r="C2079" t="s">
        <v>19</v>
      </c>
      <c r="D2079" t="s">
        <v>157</v>
      </c>
      <c r="E2079">
        <v>4</v>
      </c>
      <c r="F2079">
        <v>126</v>
      </c>
      <c r="G2079">
        <v>14</v>
      </c>
      <c r="H2079">
        <v>144</v>
      </c>
      <c r="J2079">
        <v>11</v>
      </c>
    </row>
    <row r="2080" spans="1:10" x14ac:dyDescent="0.25">
      <c r="A2080" t="s">
        <v>329</v>
      </c>
      <c r="B2080" t="s">
        <v>469</v>
      </c>
      <c r="C2080" t="s">
        <v>19</v>
      </c>
      <c r="D2080" t="s">
        <v>157</v>
      </c>
      <c r="F2080">
        <v>3</v>
      </c>
      <c r="H2080">
        <v>3</v>
      </c>
      <c r="J2080">
        <v>12</v>
      </c>
    </row>
    <row r="2081" spans="1:10" x14ac:dyDescent="0.25">
      <c r="A2081" t="s">
        <v>329</v>
      </c>
      <c r="B2081" t="s">
        <v>470</v>
      </c>
      <c r="C2081" t="s">
        <v>19</v>
      </c>
      <c r="D2081" t="s">
        <v>157</v>
      </c>
      <c r="F2081">
        <v>16</v>
      </c>
      <c r="G2081">
        <v>1</v>
      </c>
      <c r="H2081">
        <v>17</v>
      </c>
      <c r="J2081">
        <v>13</v>
      </c>
    </row>
    <row r="2082" spans="1:10" x14ac:dyDescent="0.25">
      <c r="A2082" t="s">
        <v>329</v>
      </c>
      <c r="B2082" t="s">
        <v>471</v>
      </c>
      <c r="C2082" t="s">
        <v>19</v>
      </c>
      <c r="D2082" t="s">
        <v>157</v>
      </c>
      <c r="F2082">
        <v>15</v>
      </c>
      <c r="G2082">
        <v>3</v>
      </c>
      <c r="H2082">
        <v>18</v>
      </c>
      <c r="J2082">
        <v>14</v>
      </c>
    </row>
    <row r="2083" spans="1:10" x14ac:dyDescent="0.25">
      <c r="A2083" t="s">
        <v>329</v>
      </c>
      <c r="B2083" t="s">
        <v>472</v>
      </c>
      <c r="C2083" t="s">
        <v>19</v>
      </c>
      <c r="D2083" t="s">
        <v>157</v>
      </c>
      <c r="J2083">
        <v>15</v>
      </c>
    </row>
    <row r="2084" spans="1:10" x14ac:dyDescent="0.25">
      <c r="A2084" t="s">
        <v>329</v>
      </c>
      <c r="B2084" t="s">
        <v>473</v>
      </c>
      <c r="C2084" t="s">
        <v>19</v>
      </c>
      <c r="D2084" t="s">
        <v>157</v>
      </c>
      <c r="E2084">
        <v>3</v>
      </c>
      <c r="F2084">
        <v>137</v>
      </c>
      <c r="G2084">
        <v>12</v>
      </c>
      <c r="H2084">
        <v>152</v>
      </c>
      <c r="J2084">
        <v>16</v>
      </c>
    </row>
    <row r="2085" spans="1:10" x14ac:dyDescent="0.25">
      <c r="A2085" t="s">
        <v>329</v>
      </c>
      <c r="B2085" t="s">
        <v>474</v>
      </c>
      <c r="C2085" t="s">
        <v>19</v>
      </c>
      <c r="D2085" t="s">
        <v>157</v>
      </c>
      <c r="E2085">
        <v>2</v>
      </c>
      <c r="F2085">
        <v>60</v>
      </c>
      <c r="G2085">
        <v>12</v>
      </c>
      <c r="H2085">
        <v>74</v>
      </c>
      <c r="J2085">
        <v>17</v>
      </c>
    </row>
    <row r="2086" spans="1:10" x14ac:dyDescent="0.25">
      <c r="A2086" t="s">
        <v>329</v>
      </c>
      <c r="B2086" t="s">
        <v>475</v>
      </c>
      <c r="C2086" t="s">
        <v>19</v>
      </c>
      <c r="D2086" t="s">
        <v>157</v>
      </c>
      <c r="E2086">
        <v>1</v>
      </c>
      <c r="F2086">
        <v>8</v>
      </c>
      <c r="G2086">
        <v>1</v>
      </c>
      <c r="H2086">
        <v>10</v>
      </c>
      <c r="J2086">
        <v>18</v>
      </c>
    </row>
    <row r="2087" spans="1:10" x14ac:dyDescent="0.25">
      <c r="A2087" t="s">
        <v>329</v>
      </c>
      <c r="B2087" t="s">
        <v>476</v>
      </c>
      <c r="C2087" t="s">
        <v>19</v>
      </c>
      <c r="D2087" t="s">
        <v>157</v>
      </c>
      <c r="F2087">
        <v>9</v>
      </c>
      <c r="H2087">
        <v>9</v>
      </c>
      <c r="J2087">
        <v>19</v>
      </c>
    </row>
    <row r="2088" spans="1:10" x14ac:dyDescent="0.25">
      <c r="A2088" t="s">
        <v>329</v>
      </c>
      <c r="B2088" t="s">
        <v>477</v>
      </c>
      <c r="C2088" t="s">
        <v>19</v>
      </c>
      <c r="D2088" t="s">
        <v>157</v>
      </c>
      <c r="F2088">
        <v>20</v>
      </c>
      <c r="G2088">
        <v>1</v>
      </c>
      <c r="H2088">
        <v>21</v>
      </c>
      <c r="J2088">
        <v>20</v>
      </c>
    </row>
    <row r="2089" spans="1:10" x14ac:dyDescent="0.25">
      <c r="A2089" t="s">
        <v>329</v>
      </c>
      <c r="B2089" t="s">
        <v>478</v>
      </c>
      <c r="C2089" t="s">
        <v>19</v>
      </c>
      <c r="D2089" t="s">
        <v>157</v>
      </c>
      <c r="E2089">
        <v>1</v>
      </c>
      <c r="F2089">
        <v>28</v>
      </c>
      <c r="G2089">
        <v>1</v>
      </c>
      <c r="H2089">
        <v>30</v>
      </c>
      <c r="J2089">
        <v>21</v>
      </c>
    </row>
    <row r="2090" spans="1:10" x14ac:dyDescent="0.25">
      <c r="A2090" t="s">
        <v>329</v>
      </c>
      <c r="B2090" t="s">
        <v>479</v>
      </c>
      <c r="C2090" t="s">
        <v>19</v>
      </c>
      <c r="D2090" t="s">
        <v>157</v>
      </c>
      <c r="F2090">
        <v>10</v>
      </c>
      <c r="H2090">
        <v>10</v>
      </c>
      <c r="J2090">
        <v>22</v>
      </c>
    </row>
    <row r="2091" spans="1:10" x14ac:dyDescent="0.25">
      <c r="A2091" t="s">
        <v>329</v>
      </c>
      <c r="B2091" t="s">
        <v>480</v>
      </c>
      <c r="C2091" t="s">
        <v>19</v>
      </c>
      <c r="D2091" t="s">
        <v>157</v>
      </c>
      <c r="E2091">
        <v>1</v>
      </c>
      <c r="H2091">
        <v>1</v>
      </c>
      <c r="J2091">
        <v>23</v>
      </c>
    </row>
    <row r="2092" spans="1:10" x14ac:dyDescent="0.25">
      <c r="A2092" t="s">
        <v>329</v>
      </c>
      <c r="B2092" t="s">
        <v>481</v>
      </c>
      <c r="C2092" t="s">
        <v>19</v>
      </c>
      <c r="D2092" t="s">
        <v>157</v>
      </c>
      <c r="F2092">
        <v>28</v>
      </c>
      <c r="G2092">
        <v>2</v>
      </c>
      <c r="H2092">
        <v>30</v>
      </c>
      <c r="J2092">
        <v>24</v>
      </c>
    </row>
    <row r="2093" spans="1:10" x14ac:dyDescent="0.25">
      <c r="A2093" t="s">
        <v>329</v>
      </c>
      <c r="B2093" t="s">
        <v>482</v>
      </c>
      <c r="C2093" t="s">
        <v>19</v>
      </c>
      <c r="D2093" t="s">
        <v>157</v>
      </c>
      <c r="E2093">
        <v>4</v>
      </c>
      <c r="F2093">
        <v>69</v>
      </c>
      <c r="G2093">
        <v>5</v>
      </c>
      <c r="H2093">
        <v>78</v>
      </c>
      <c r="J2093">
        <v>25</v>
      </c>
    </row>
    <row r="2094" spans="1:10" x14ac:dyDescent="0.25">
      <c r="A2094" t="s">
        <v>329</v>
      </c>
      <c r="B2094" t="s">
        <v>483</v>
      </c>
      <c r="C2094" t="s">
        <v>19</v>
      </c>
      <c r="D2094" t="s">
        <v>157</v>
      </c>
      <c r="F2094">
        <v>20</v>
      </c>
      <c r="G2094">
        <v>3</v>
      </c>
      <c r="H2094">
        <v>23</v>
      </c>
      <c r="J2094">
        <v>26</v>
      </c>
    </row>
    <row r="2095" spans="1:10" x14ac:dyDescent="0.25">
      <c r="A2095" t="s">
        <v>329</v>
      </c>
      <c r="B2095" t="s">
        <v>484</v>
      </c>
      <c r="C2095" t="s">
        <v>19</v>
      </c>
      <c r="D2095" t="s">
        <v>157</v>
      </c>
      <c r="F2095">
        <v>2</v>
      </c>
      <c r="G2095">
        <v>1</v>
      </c>
      <c r="H2095">
        <v>3</v>
      </c>
      <c r="J2095">
        <v>27</v>
      </c>
    </row>
    <row r="2096" spans="1:10" x14ac:dyDescent="0.25">
      <c r="A2096" t="s">
        <v>329</v>
      </c>
      <c r="B2096" t="s">
        <v>485</v>
      </c>
      <c r="C2096" t="s">
        <v>19</v>
      </c>
      <c r="D2096" t="s">
        <v>157</v>
      </c>
      <c r="J2096">
        <v>28</v>
      </c>
    </row>
    <row r="2097" spans="1:10" x14ac:dyDescent="0.25">
      <c r="A2097" t="s">
        <v>329</v>
      </c>
      <c r="B2097" t="s">
        <v>486</v>
      </c>
      <c r="C2097" t="s">
        <v>19</v>
      </c>
      <c r="D2097" t="s">
        <v>157</v>
      </c>
      <c r="F2097">
        <v>3</v>
      </c>
      <c r="H2097">
        <v>3</v>
      </c>
      <c r="J2097">
        <v>29</v>
      </c>
    </row>
    <row r="2098" spans="1:10" x14ac:dyDescent="0.25">
      <c r="A2098" t="s">
        <v>329</v>
      </c>
      <c r="B2098" t="s">
        <v>487</v>
      </c>
      <c r="C2098" t="s">
        <v>19</v>
      </c>
      <c r="D2098" t="s">
        <v>157</v>
      </c>
      <c r="J2098">
        <v>30</v>
      </c>
    </row>
    <row r="2099" spans="1:10" x14ac:dyDescent="0.25">
      <c r="A2099" t="s">
        <v>329</v>
      </c>
      <c r="B2099" t="s">
        <v>488</v>
      </c>
      <c r="C2099" t="s">
        <v>19</v>
      </c>
      <c r="D2099" t="s">
        <v>157</v>
      </c>
      <c r="J2099">
        <v>31</v>
      </c>
    </row>
    <row r="2100" spans="1:10" x14ac:dyDescent="0.25">
      <c r="A2100" t="s">
        <v>329</v>
      </c>
      <c r="B2100" t="s">
        <v>489</v>
      </c>
      <c r="C2100" t="s">
        <v>19</v>
      </c>
      <c r="D2100" t="s">
        <v>157</v>
      </c>
      <c r="F2100">
        <v>22</v>
      </c>
      <c r="G2100">
        <v>1</v>
      </c>
      <c r="H2100">
        <v>23</v>
      </c>
      <c r="J2100">
        <v>32</v>
      </c>
    </row>
    <row r="2101" spans="1:10" x14ac:dyDescent="0.25">
      <c r="A2101" t="s">
        <v>329</v>
      </c>
      <c r="B2101" t="s">
        <v>490</v>
      </c>
      <c r="C2101" t="s">
        <v>19</v>
      </c>
      <c r="D2101" t="s">
        <v>157</v>
      </c>
      <c r="E2101">
        <v>1</v>
      </c>
      <c r="F2101">
        <v>5</v>
      </c>
      <c r="G2101">
        <v>1</v>
      </c>
      <c r="H2101">
        <v>7</v>
      </c>
      <c r="J2101">
        <v>33</v>
      </c>
    </row>
    <row r="2102" spans="1:10" x14ac:dyDescent="0.25">
      <c r="A2102" t="s">
        <v>329</v>
      </c>
      <c r="B2102" t="s">
        <v>491</v>
      </c>
      <c r="C2102" t="s">
        <v>19</v>
      </c>
      <c r="D2102" t="s">
        <v>157</v>
      </c>
      <c r="E2102">
        <v>0.625</v>
      </c>
      <c r="F2102">
        <v>0.74399999999999999</v>
      </c>
      <c r="G2102">
        <v>0.5</v>
      </c>
      <c r="H2102">
        <v>0.71699999999999997</v>
      </c>
      <c r="J2102">
        <v>34</v>
      </c>
    </row>
    <row r="2103" spans="1:10" x14ac:dyDescent="0.25">
      <c r="A2103" t="s">
        <v>329</v>
      </c>
      <c r="B2103" t="s">
        <v>492</v>
      </c>
      <c r="C2103" t="s">
        <v>19</v>
      </c>
      <c r="D2103" t="s">
        <v>157</v>
      </c>
      <c r="F2103">
        <v>0.72199999999999998</v>
      </c>
      <c r="G2103">
        <v>1</v>
      </c>
      <c r="H2103">
        <v>0.71399999999999997</v>
      </c>
      <c r="J2103">
        <v>35</v>
      </c>
    </row>
    <row r="2104" spans="1:10" x14ac:dyDescent="0.25">
      <c r="A2104" t="s">
        <v>329</v>
      </c>
      <c r="B2104" t="s">
        <v>178</v>
      </c>
      <c r="C2104" t="s">
        <v>19</v>
      </c>
      <c r="D2104" t="s">
        <v>157</v>
      </c>
      <c r="E2104">
        <v>2438</v>
      </c>
      <c r="F2104">
        <v>8167</v>
      </c>
      <c r="G2104">
        <v>13787</v>
      </c>
      <c r="H2104">
        <v>7917</v>
      </c>
      <c r="J2104">
        <v>36</v>
      </c>
    </row>
    <row r="2105" spans="1:10" x14ac:dyDescent="0.25">
      <c r="A2105" t="s">
        <v>329</v>
      </c>
      <c r="B2105" t="s">
        <v>493</v>
      </c>
      <c r="C2105" t="s">
        <v>19</v>
      </c>
      <c r="D2105" t="s">
        <v>157</v>
      </c>
      <c r="G2105">
        <v>3</v>
      </c>
      <c r="J2105">
        <v>39</v>
      </c>
    </row>
    <row r="2106" spans="1:10" x14ac:dyDescent="0.25">
      <c r="A2106" t="s">
        <v>329</v>
      </c>
      <c r="B2106" t="s">
        <v>494</v>
      </c>
      <c r="C2106" t="s">
        <v>19</v>
      </c>
      <c r="D2106" t="s">
        <v>157</v>
      </c>
      <c r="G2106">
        <v>3</v>
      </c>
      <c r="H2106">
        <v>1</v>
      </c>
      <c r="J2106">
        <v>40</v>
      </c>
    </row>
    <row r="2107" spans="1:10" x14ac:dyDescent="0.25">
      <c r="A2107" t="s">
        <v>329</v>
      </c>
      <c r="B2107" t="s">
        <v>495</v>
      </c>
      <c r="C2107" t="s">
        <v>19</v>
      </c>
      <c r="D2107" t="s">
        <v>157</v>
      </c>
      <c r="G2107">
        <v>3</v>
      </c>
      <c r="H2107">
        <v>1</v>
      </c>
      <c r="J2107">
        <v>41</v>
      </c>
    </row>
    <row r="2108" spans="1:10" x14ac:dyDescent="0.25">
      <c r="A2108" t="s">
        <v>328</v>
      </c>
      <c r="B2108" t="s">
        <v>458</v>
      </c>
      <c r="C2108" t="s">
        <v>19</v>
      </c>
      <c r="D2108" t="s">
        <v>158</v>
      </c>
      <c r="J2108">
        <v>1</v>
      </c>
    </row>
    <row r="2109" spans="1:10" x14ac:dyDescent="0.25">
      <c r="A2109" t="s">
        <v>328</v>
      </c>
      <c r="B2109" t="s">
        <v>459</v>
      </c>
      <c r="C2109" t="s">
        <v>19</v>
      </c>
      <c r="D2109" t="s">
        <v>158</v>
      </c>
      <c r="J2109">
        <v>2</v>
      </c>
    </row>
    <row r="2110" spans="1:10" x14ac:dyDescent="0.25">
      <c r="A2110" t="s">
        <v>328</v>
      </c>
      <c r="B2110" t="s">
        <v>460</v>
      </c>
      <c r="C2110" t="s">
        <v>19</v>
      </c>
      <c r="D2110" t="s">
        <v>158</v>
      </c>
      <c r="J2110">
        <v>3</v>
      </c>
    </row>
    <row r="2111" spans="1:10" x14ac:dyDescent="0.25">
      <c r="A2111" t="s">
        <v>328</v>
      </c>
      <c r="B2111" t="s">
        <v>461</v>
      </c>
      <c r="C2111" t="s">
        <v>19</v>
      </c>
      <c r="D2111" t="s">
        <v>158</v>
      </c>
      <c r="J2111">
        <v>4</v>
      </c>
    </row>
    <row r="2112" spans="1:10" x14ac:dyDescent="0.25">
      <c r="A2112" t="s">
        <v>328</v>
      </c>
      <c r="B2112" t="s">
        <v>462</v>
      </c>
      <c r="C2112" t="s">
        <v>19</v>
      </c>
      <c r="D2112" t="s">
        <v>158</v>
      </c>
      <c r="J2112">
        <v>5</v>
      </c>
    </row>
    <row r="2113" spans="1:10" x14ac:dyDescent="0.25">
      <c r="A2113" t="s">
        <v>328</v>
      </c>
      <c r="B2113" t="s">
        <v>463</v>
      </c>
      <c r="C2113" t="s">
        <v>19</v>
      </c>
      <c r="D2113" t="s">
        <v>158</v>
      </c>
      <c r="J2113">
        <v>6</v>
      </c>
    </row>
    <row r="2114" spans="1:10" x14ac:dyDescent="0.25">
      <c r="A2114" t="s">
        <v>328</v>
      </c>
      <c r="B2114" t="s">
        <v>464</v>
      </c>
      <c r="C2114" t="s">
        <v>19</v>
      </c>
      <c r="D2114" t="s">
        <v>158</v>
      </c>
      <c r="J2114">
        <v>7</v>
      </c>
    </row>
    <row r="2115" spans="1:10" x14ac:dyDescent="0.25">
      <c r="A2115" t="s">
        <v>328</v>
      </c>
      <c r="B2115" t="s">
        <v>465</v>
      </c>
      <c r="C2115" t="s">
        <v>19</v>
      </c>
      <c r="D2115" t="s">
        <v>158</v>
      </c>
      <c r="J2115">
        <v>8</v>
      </c>
    </row>
    <row r="2116" spans="1:10" x14ac:dyDescent="0.25">
      <c r="A2116" t="s">
        <v>328</v>
      </c>
      <c r="B2116" t="s">
        <v>466</v>
      </c>
      <c r="C2116" t="s">
        <v>19</v>
      </c>
      <c r="D2116" t="s">
        <v>158</v>
      </c>
      <c r="J2116">
        <v>9</v>
      </c>
    </row>
    <row r="2117" spans="1:10" x14ac:dyDescent="0.25">
      <c r="A2117" t="s">
        <v>328</v>
      </c>
      <c r="B2117" t="s">
        <v>467</v>
      </c>
      <c r="C2117" t="s">
        <v>19</v>
      </c>
      <c r="D2117" t="s">
        <v>158</v>
      </c>
      <c r="J2117">
        <v>10</v>
      </c>
    </row>
    <row r="2118" spans="1:10" x14ac:dyDescent="0.25">
      <c r="A2118" t="s">
        <v>328</v>
      </c>
      <c r="B2118" t="s">
        <v>468</v>
      </c>
      <c r="C2118" t="s">
        <v>19</v>
      </c>
      <c r="D2118" t="s">
        <v>158</v>
      </c>
      <c r="J2118">
        <v>11</v>
      </c>
    </row>
    <row r="2119" spans="1:10" x14ac:dyDescent="0.25">
      <c r="A2119" t="s">
        <v>328</v>
      </c>
      <c r="B2119" t="s">
        <v>469</v>
      </c>
      <c r="C2119" t="s">
        <v>19</v>
      </c>
      <c r="D2119" t="s">
        <v>158</v>
      </c>
      <c r="J2119">
        <v>12</v>
      </c>
    </row>
    <row r="2120" spans="1:10" x14ac:dyDescent="0.25">
      <c r="A2120" t="s">
        <v>328</v>
      </c>
      <c r="B2120" t="s">
        <v>470</v>
      </c>
      <c r="C2120" t="s">
        <v>19</v>
      </c>
      <c r="D2120" t="s">
        <v>158</v>
      </c>
      <c r="J2120">
        <v>13</v>
      </c>
    </row>
    <row r="2121" spans="1:10" x14ac:dyDescent="0.25">
      <c r="A2121" t="s">
        <v>328</v>
      </c>
      <c r="B2121" t="s">
        <v>471</v>
      </c>
      <c r="C2121" t="s">
        <v>19</v>
      </c>
      <c r="D2121" t="s">
        <v>158</v>
      </c>
      <c r="J2121">
        <v>14</v>
      </c>
    </row>
    <row r="2122" spans="1:10" x14ac:dyDescent="0.25">
      <c r="A2122" t="s">
        <v>328</v>
      </c>
      <c r="B2122" t="s">
        <v>472</v>
      </c>
      <c r="C2122" t="s">
        <v>19</v>
      </c>
      <c r="D2122" t="s">
        <v>158</v>
      </c>
      <c r="J2122">
        <v>15</v>
      </c>
    </row>
    <row r="2123" spans="1:10" x14ac:dyDescent="0.25">
      <c r="A2123" t="s">
        <v>328</v>
      </c>
      <c r="B2123" t="s">
        <v>473</v>
      </c>
      <c r="C2123" t="s">
        <v>19</v>
      </c>
      <c r="D2123" t="s">
        <v>158</v>
      </c>
      <c r="J2123">
        <v>16</v>
      </c>
    </row>
    <row r="2124" spans="1:10" x14ac:dyDescent="0.25">
      <c r="A2124" t="s">
        <v>328</v>
      </c>
      <c r="B2124" t="s">
        <v>474</v>
      </c>
      <c r="C2124" t="s">
        <v>19</v>
      </c>
      <c r="D2124" t="s">
        <v>158</v>
      </c>
      <c r="J2124">
        <v>17</v>
      </c>
    </row>
    <row r="2125" spans="1:10" x14ac:dyDescent="0.25">
      <c r="A2125" t="s">
        <v>328</v>
      </c>
      <c r="B2125" t="s">
        <v>475</v>
      </c>
      <c r="C2125" t="s">
        <v>19</v>
      </c>
      <c r="D2125" t="s">
        <v>158</v>
      </c>
      <c r="J2125">
        <v>18</v>
      </c>
    </row>
    <row r="2126" spans="1:10" x14ac:dyDescent="0.25">
      <c r="A2126" t="s">
        <v>328</v>
      </c>
      <c r="B2126" t="s">
        <v>476</v>
      </c>
      <c r="C2126" t="s">
        <v>19</v>
      </c>
      <c r="D2126" t="s">
        <v>158</v>
      </c>
      <c r="J2126">
        <v>19</v>
      </c>
    </row>
    <row r="2127" spans="1:10" x14ac:dyDescent="0.25">
      <c r="A2127" t="s">
        <v>328</v>
      </c>
      <c r="B2127" t="s">
        <v>477</v>
      </c>
      <c r="C2127" t="s">
        <v>19</v>
      </c>
      <c r="D2127" t="s">
        <v>158</v>
      </c>
      <c r="J2127">
        <v>20</v>
      </c>
    </row>
    <row r="2128" spans="1:10" x14ac:dyDescent="0.25">
      <c r="A2128" t="s">
        <v>328</v>
      </c>
      <c r="B2128" t="s">
        <v>478</v>
      </c>
      <c r="C2128" t="s">
        <v>19</v>
      </c>
      <c r="D2128" t="s">
        <v>158</v>
      </c>
      <c r="J2128">
        <v>21</v>
      </c>
    </row>
    <row r="2129" spans="1:10" x14ac:dyDescent="0.25">
      <c r="A2129" t="s">
        <v>328</v>
      </c>
      <c r="B2129" t="s">
        <v>479</v>
      </c>
      <c r="C2129" t="s">
        <v>19</v>
      </c>
      <c r="D2129" t="s">
        <v>158</v>
      </c>
      <c r="J2129">
        <v>22</v>
      </c>
    </row>
    <row r="2130" spans="1:10" x14ac:dyDescent="0.25">
      <c r="A2130" t="s">
        <v>328</v>
      </c>
      <c r="B2130" t="s">
        <v>480</v>
      </c>
      <c r="C2130" t="s">
        <v>19</v>
      </c>
      <c r="D2130" t="s">
        <v>158</v>
      </c>
      <c r="J2130">
        <v>23</v>
      </c>
    </row>
    <row r="2131" spans="1:10" x14ac:dyDescent="0.25">
      <c r="A2131" t="s">
        <v>328</v>
      </c>
      <c r="B2131" t="s">
        <v>481</v>
      </c>
      <c r="C2131" t="s">
        <v>19</v>
      </c>
      <c r="D2131" t="s">
        <v>158</v>
      </c>
      <c r="J2131">
        <v>24</v>
      </c>
    </row>
    <row r="2132" spans="1:10" x14ac:dyDescent="0.25">
      <c r="A2132" t="s">
        <v>328</v>
      </c>
      <c r="B2132" t="s">
        <v>482</v>
      </c>
      <c r="C2132" t="s">
        <v>19</v>
      </c>
      <c r="D2132" t="s">
        <v>158</v>
      </c>
      <c r="J2132">
        <v>25</v>
      </c>
    </row>
    <row r="2133" spans="1:10" x14ac:dyDescent="0.25">
      <c r="A2133" t="s">
        <v>328</v>
      </c>
      <c r="B2133" t="s">
        <v>483</v>
      </c>
      <c r="C2133" t="s">
        <v>19</v>
      </c>
      <c r="D2133" t="s">
        <v>158</v>
      </c>
      <c r="J2133">
        <v>26</v>
      </c>
    </row>
    <row r="2134" spans="1:10" x14ac:dyDescent="0.25">
      <c r="A2134" t="s">
        <v>328</v>
      </c>
      <c r="B2134" t="s">
        <v>484</v>
      </c>
      <c r="C2134" t="s">
        <v>19</v>
      </c>
      <c r="D2134" t="s">
        <v>158</v>
      </c>
      <c r="J2134">
        <v>27</v>
      </c>
    </row>
    <row r="2135" spans="1:10" x14ac:dyDescent="0.25">
      <c r="A2135" t="s">
        <v>328</v>
      </c>
      <c r="B2135" t="s">
        <v>485</v>
      </c>
      <c r="C2135" t="s">
        <v>19</v>
      </c>
      <c r="D2135" t="s">
        <v>158</v>
      </c>
      <c r="J2135">
        <v>28</v>
      </c>
    </row>
    <row r="2136" spans="1:10" x14ac:dyDescent="0.25">
      <c r="A2136" t="s">
        <v>328</v>
      </c>
      <c r="B2136" t="s">
        <v>486</v>
      </c>
      <c r="C2136" t="s">
        <v>19</v>
      </c>
      <c r="D2136" t="s">
        <v>158</v>
      </c>
      <c r="J2136">
        <v>29</v>
      </c>
    </row>
    <row r="2137" spans="1:10" x14ac:dyDescent="0.25">
      <c r="A2137" t="s">
        <v>328</v>
      </c>
      <c r="B2137" t="s">
        <v>487</v>
      </c>
      <c r="C2137" t="s">
        <v>19</v>
      </c>
      <c r="D2137" t="s">
        <v>158</v>
      </c>
      <c r="J2137">
        <v>30</v>
      </c>
    </row>
    <row r="2138" spans="1:10" x14ac:dyDescent="0.25">
      <c r="A2138" t="s">
        <v>328</v>
      </c>
      <c r="B2138" t="s">
        <v>488</v>
      </c>
      <c r="C2138" t="s">
        <v>19</v>
      </c>
      <c r="D2138" t="s">
        <v>158</v>
      </c>
      <c r="J2138">
        <v>31</v>
      </c>
    </row>
    <row r="2139" spans="1:10" x14ac:dyDescent="0.25">
      <c r="A2139" t="s">
        <v>328</v>
      </c>
      <c r="B2139" t="s">
        <v>489</v>
      </c>
      <c r="C2139" t="s">
        <v>19</v>
      </c>
      <c r="D2139" t="s">
        <v>158</v>
      </c>
      <c r="J2139">
        <v>32</v>
      </c>
    </row>
    <row r="2140" spans="1:10" x14ac:dyDescent="0.25">
      <c r="A2140" t="s">
        <v>328</v>
      </c>
      <c r="B2140" t="s">
        <v>490</v>
      </c>
      <c r="C2140" t="s">
        <v>19</v>
      </c>
      <c r="D2140" t="s">
        <v>158</v>
      </c>
      <c r="J2140">
        <v>33</v>
      </c>
    </row>
    <row r="2141" spans="1:10" x14ac:dyDescent="0.25">
      <c r="A2141" t="s">
        <v>328</v>
      </c>
      <c r="B2141" t="s">
        <v>491</v>
      </c>
      <c r="C2141" t="s">
        <v>19</v>
      </c>
      <c r="D2141" t="s">
        <v>158</v>
      </c>
      <c r="J2141">
        <v>34</v>
      </c>
    </row>
    <row r="2142" spans="1:10" x14ac:dyDescent="0.25">
      <c r="A2142" t="s">
        <v>328</v>
      </c>
      <c r="B2142" t="s">
        <v>492</v>
      </c>
      <c r="C2142" t="s">
        <v>19</v>
      </c>
      <c r="D2142" t="s">
        <v>158</v>
      </c>
      <c r="E2142">
        <v>1</v>
      </c>
      <c r="H2142">
        <v>1</v>
      </c>
      <c r="J2142">
        <v>35</v>
      </c>
    </row>
    <row r="2143" spans="1:10" x14ac:dyDescent="0.25">
      <c r="A2143" t="s">
        <v>328</v>
      </c>
      <c r="B2143" t="s">
        <v>178</v>
      </c>
      <c r="C2143" t="s">
        <v>19</v>
      </c>
      <c r="D2143" t="s">
        <v>158</v>
      </c>
      <c r="J2143">
        <v>36</v>
      </c>
    </row>
    <row r="2144" spans="1:10" x14ac:dyDescent="0.25">
      <c r="A2144" t="s">
        <v>328</v>
      </c>
      <c r="B2144" t="s">
        <v>493</v>
      </c>
      <c r="C2144" t="s">
        <v>19</v>
      </c>
      <c r="D2144" t="s">
        <v>158</v>
      </c>
      <c r="J2144">
        <v>39</v>
      </c>
    </row>
    <row r="2145" spans="1:10" x14ac:dyDescent="0.25">
      <c r="A2145" t="s">
        <v>328</v>
      </c>
      <c r="B2145" t="s">
        <v>494</v>
      </c>
      <c r="C2145" t="s">
        <v>19</v>
      </c>
      <c r="D2145" t="s">
        <v>158</v>
      </c>
      <c r="J2145">
        <v>40</v>
      </c>
    </row>
    <row r="2146" spans="1:10" x14ac:dyDescent="0.25">
      <c r="A2146" t="s">
        <v>328</v>
      </c>
      <c r="B2146" t="s">
        <v>495</v>
      </c>
      <c r="C2146" t="s">
        <v>19</v>
      </c>
      <c r="D2146" t="s">
        <v>158</v>
      </c>
      <c r="J2146">
        <v>41</v>
      </c>
    </row>
    <row r="2147" spans="1:10" x14ac:dyDescent="0.25">
      <c r="A2147" t="s">
        <v>327</v>
      </c>
      <c r="B2147" t="s">
        <v>458</v>
      </c>
      <c r="C2147" t="s">
        <v>19</v>
      </c>
      <c r="D2147" t="s">
        <v>159</v>
      </c>
      <c r="E2147">
        <v>11</v>
      </c>
      <c r="F2147">
        <v>98</v>
      </c>
      <c r="H2147">
        <v>109</v>
      </c>
      <c r="J2147">
        <v>1</v>
      </c>
    </row>
    <row r="2148" spans="1:10" x14ac:dyDescent="0.25">
      <c r="A2148" t="s">
        <v>327</v>
      </c>
      <c r="B2148" t="s">
        <v>459</v>
      </c>
      <c r="C2148" t="s">
        <v>19</v>
      </c>
      <c r="D2148" t="s">
        <v>159</v>
      </c>
      <c r="E2148">
        <v>18</v>
      </c>
      <c r="F2148">
        <v>47</v>
      </c>
      <c r="G2148">
        <v>1</v>
      </c>
      <c r="H2148">
        <v>66</v>
      </c>
      <c r="J2148">
        <v>2</v>
      </c>
    </row>
    <row r="2149" spans="1:10" x14ac:dyDescent="0.25">
      <c r="A2149" t="s">
        <v>327</v>
      </c>
      <c r="B2149" t="s">
        <v>460</v>
      </c>
      <c r="C2149" t="s">
        <v>19</v>
      </c>
      <c r="D2149" t="s">
        <v>159</v>
      </c>
      <c r="E2149">
        <v>6</v>
      </c>
      <c r="F2149">
        <v>14</v>
      </c>
      <c r="H2149">
        <v>2</v>
      </c>
      <c r="J2149">
        <v>3</v>
      </c>
    </row>
    <row r="2150" spans="1:10" x14ac:dyDescent="0.25">
      <c r="A2150" t="s">
        <v>327</v>
      </c>
      <c r="B2150" t="s">
        <v>461</v>
      </c>
      <c r="C2150" t="s">
        <v>19</v>
      </c>
      <c r="D2150" t="s">
        <v>159</v>
      </c>
      <c r="E2150">
        <v>11</v>
      </c>
      <c r="F2150">
        <v>22</v>
      </c>
      <c r="G2150">
        <v>1</v>
      </c>
      <c r="H2150">
        <v>34</v>
      </c>
      <c r="J2150">
        <v>4</v>
      </c>
    </row>
    <row r="2151" spans="1:10" x14ac:dyDescent="0.25">
      <c r="A2151" t="s">
        <v>327</v>
      </c>
      <c r="B2151" t="s">
        <v>462</v>
      </c>
      <c r="C2151" t="s">
        <v>19</v>
      </c>
      <c r="D2151" t="s">
        <v>159</v>
      </c>
      <c r="E2151">
        <v>6</v>
      </c>
      <c r="F2151">
        <v>25</v>
      </c>
      <c r="H2151">
        <v>31</v>
      </c>
      <c r="J2151">
        <v>5</v>
      </c>
    </row>
    <row r="2152" spans="1:10" x14ac:dyDescent="0.25">
      <c r="A2152" t="s">
        <v>327</v>
      </c>
      <c r="B2152" t="s">
        <v>463</v>
      </c>
      <c r="C2152" t="s">
        <v>19</v>
      </c>
      <c r="D2152" t="s">
        <v>159</v>
      </c>
      <c r="F2152">
        <v>1</v>
      </c>
      <c r="H2152">
        <v>1</v>
      </c>
      <c r="J2152">
        <v>6</v>
      </c>
    </row>
    <row r="2153" spans="1:10" x14ac:dyDescent="0.25">
      <c r="A2153" t="s">
        <v>327</v>
      </c>
      <c r="B2153" t="s">
        <v>464</v>
      </c>
      <c r="C2153" t="s">
        <v>19</v>
      </c>
      <c r="D2153" t="s">
        <v>159</v>
      </c>
      <c r="J2153">
        <v>7</v>
      </c>
    </row>
    <row r="2154" spans="1:10" x14ac:dyDescent="0.25">
      <c r="A2154" t="s">
        <v>327</v>
      </c>
      <c r="B2154" t="s">
        <v>465</v>
      </c>
      <c r="C2154" t="s">
        <v>19</v>
      </c>
      <c r="D2154" t="s">
        <v>159</v>
      </c>
      <c r="F2154">
        <v>1</v>
      </c>
      <c r="H2154">
        <v>1</v>
      </c>
      <c r="J2154">
        <v>8</v>
      </c>
    </row>
    <row r="2155" spans="1:10" x14ac:dyDescent="0.25">
      <c r="A2155" t="s">
        <v>327</v>
      </c>
      <c r="B2155" t="s">
        <v>466</v>
      </c>
      <c r="C2155" t="s">
        <v>19</v>
      </c>
      <c r="D2155" t="s">
        <v>159</v>
      </c>
      <c r="F2155">
        <v>3</v>
      </c>
      <c r="H2155">
        <v>3</v>
      </c>
      <c r="J2155">
        <v>9</v>
      </c>
    </row>
    <row r="2156" spans="1:10" x14ac:dyDescent="0.25">
      <c r="A2156" t="s">
        <v>327</v>
      </c>
      <c r="B2156" t="s">
        <v>467</v>
      </c>
      <c r="C2156" t="s">
        <v>19</v>
      </c>
      <c r="D2156" t="s">
        <v>159</v>
      </c>
      <c r="J2156">
        <v>10</v>
      </c>
    </row>
    <row r="2157" spans="1:10" x14ac:dyDescent="0.25">
      <c r="A2157" t="s">
        <v>327</v>
      </c>
      <c r="B2157" t="s">
        <v>468</v>
      </c>
      <c r="C2157" t="s">
        <v>19</v>
      </c>
      <c r="D2157" t="s">
        <v>159</v>
      </c>
      <c r="E2157">
        <v>18</v>
      </c>
      <c r="F2157">
        <v>43</v>
      </c>
      <c r="G2157">
        <v>1</v>
      </c>
      <c r="H2157">
        <v>62</v>
      </c>
      <c r="J2157">
        <v>11</v>
      </c>
    </row>
    <row r="2158" spans="1:10" x14ac:dyDescent="0.25">
      <c r="A2158" t="s">
        <v>327</v>
      </c>
      <c r="B2158" t="s">
        <v>469</v>
      </c>
      <c r="C2158" t="s">
        <v>19</v>
      </c>
      <c r="D2158" t="s">
        <v>159</v>
      </c>
      <c r="J2158">
        <v>12</v>
      </c>
    </row>
    <row r="2159" spans="1:10" x14ac:dyDescent="0.25">
      <c r="A2159" t="s">
        <v>327</v>
      </c>
      <c r="B2159" t="s">
        <v>470</v>
      </c>
      <c r="C2159" t="s">
        <v>19</v>
      </c>
      <c r="D2159" t="s">
        <v>159</v>
      </c>
      <c r="E2159">
        <v>1</v>
      </c>
      <c r="F2159">
        <v>3</v>
      </c>
      <c r="H2159">
        <v>4</v>
      </c>
      <c r="J2159">
        <v>13</v>
      </c>
    </row>
    <row r="2160" spans="1:10" x14ac:dyDescent="0.25">
      <c r="A2160" t="s">
        <v>327</v>
      </c>
      <c r="B2160" t="s">
        <v>471</v>
      </c>
      <c r="C2160" t="s">
        <v>19</v>
      </c>
      <c r="D2160" t="s">
        <v>159</v>
      </c>
      <c r="E2160">
        <v>4</v>
      </c>
      <c r="F2160">
        <v>14</v>
      </c>
      <c r="H2160">
        <v>18</v>
      </c>
      <c r="J2160">
        <v>14</v>
      </c>
    </row>
    <row r="2161" spans="1:10" x14ac:dyDescent="0.25">
      <c r="A2161" t="s">
        <v>327</v>
      </c>
      <c r="B2161" t="s">
        <v>472</v>
      </c>
      <c r="C2161" t="s">
        <v>19</v>
      </c>
      <c r="D2161" t="s">
        <v>159</v>
      </c>
      <c r="J2161">
        <v>15</v>
      </c>
    </row>
    <row r="2162" spans="1:10" x14ac:dyDescent="0.25">
      <c r="A2162" t="s">
        <v>327</v>
      </c>
      <c r="B2162" t="s">
        <v>473</v>
      </c>
      <c r="C2162" t="s">
        <v>19</v>
      </c>
      <c r="D2162" t="s">
        <v>159</v>
      </c>
      <c r="E2162">
        <v>11</v>
      </c>
      <c r="F2162">
        <v>36</v>
      </c>
      <c r="G2162">
        <v>1</v>
      </c>
      <c r="H2162">
        <v>48</v>
      </c>
      <c r="J2162">
        <v>16</v>
      </c>
    </row>
    <row r="2163" spans="1:10" x14ac:dyDescent="0.25">
      <c r="A2163" t="s">
        <v>327</v>
      </c>
      <c r="B2163" t="s">
        <v>474</v>
      </c>
      <c r="C2163" t="s">
        <v>19</v>
      </c>
      <c r="D2163" t="s">
        <v>159</v>
      </c>
      <c r="E2163">
        <v>11</v>
      </c>
      <c r="F2163">
        <v>25</v>
      </c>
      <c r="H2163">
        <v>36</v>
      </c>
      <c r="J2163">
        <v>17</v>
      </c>
    </row>
    <row r="2164" spans="1:10" x14ac:dyDescent="0.25">
      <c r="A2164" t="s">
        <v>327</v>
      </c>
      <c r="B2164" t="s">
        <v>475</v>
      </c>
      <c r="C2164" t="s">
        <v>19</v>
      </c>
      <c r="D2164" t="s">
        <v>159</v>
      </c>
      <c r="E2164">
        <v>1</v>
      </c>
      <c r="F2164">
        <v>1</v>
      </c>
      <c r="H2164">
        <v>2</v>
      </c>
      <c r="J2164">
        <v>18</v>
      </c>
    </row>
    <row r="2165" spans="1:10" x14ac:dyDescent="0.25">
      <c r="A2165" t="s">
        <v>327</v>
      </c>
      <c r="B2165" t="s">
        <v>476</v>
      </c>
      <c r="C2165" t="s">
        <v>19</v>
      </c>
      <c r="D2165" t="s">
        <v>159</v>
      </c>
      <c r="E2165">
        <v>1</v>
      </c>
      <c r="F2165">
        <v>3</v>
      </c>
      <c r="G2165">
        <v>1</v>
      </c>
      <c r="H2165">
        <v>5</v>
      </c>
      <c r="J2165">
        <v>19</v>
      </c>
    </row>
    <row r="2166" spans="1:10" x14ac:dyDescent="0.25">
      <c r="A2166" t="s">
        <v>327</v>
      </c>
      <c r="B2166" t="s">
        <v>477</v>
      </c>
      <c r="C2166" t="s">
        <v>19</v>
      </c>
      <c r="D2166" t="s">
        <v>159</v>
      </c>
      <c r="E2166">
        <v>1</v>
      </c>
      <c r="F2166">
        <v>5</v>
      </c>
      <c r="H2166">
        <v>6</v>
      </c>
      <c r="J2166">
        <v>20</v>
      </c>
    </row>
    <row r="2167" spans="1:10" x14ac:dyDescent="0.25">
      <c r="A2167" t="s">
        <v>327</v>
      </c>
      <c r="B2167" t="s">
        <v>478</v>
      </c>
      <c r="C2167" t="s">
        <v>19</v>
      </c>
      <c r="D2167" t="s">
        <v>159</v>
      </c>
      <c r="E2167">
        <v>2</v>
      </c>
      <c r="F2167">
        <v>3</v>
      </c>
      <c r="H2167">
        <v>5</v>
      </c>
      <c r="J2167">
        <v>21</v>
      </c>
    </row>
    <row r="2168" spans="1:10" x14ac:dyDescent="0.25">
      <c r="A2168" t="s">
        <v>327</v>
      </c>
      <c r="B2168" t="s">
        <v>479</v>
      </c>
      <c r="C2168" t="s">
        <v>19</v>
      </c>
      <c r="D2168" t="s">
        <v>159</v>
      </c>
      <c r="E2168">
        <v>1</v>
      </c>
      <c r="F2168">
        <v>1</v>
      </c>
      <c r="H2168">
        <v>2</v>
      </c>
      <c r="J2168">
        <v>22</v>
      </c>
    </row>
    <row r="2169" spans="1:10" x14ac:dyDescent="0.25">
      <c r="A2169" t="s">
        <v>327</v>
      </c>
      <c r="B2169" t="s">
        <v>480</v>
      </c>
      <c r="C2169" t="s">
        <v>19</v>
      </c>
      <c r="D2169" t="s">
        <v>159</v>
      </c>
      <c r="J2169">
        <v>23</v>
      </c>
    </row>
    <row r="2170" spans="1:10" x14ac:dyDescent="0.25">
      <c r="A2170" t="s">
        <v>327</v>
      </c>
      <c r="B2170" t="s">
        <v>481</v>
      </c>
      <c r="C2170" t="s">
        <v>19</v>
      </c>
      <c r="D2170" t="s">
        <v>159</v>
      </c>
      <c r="E2170">
        <v>12</v>
      </c>
      <c r="F2170">
        <v>21</v>
      </c>
      <c r="H2170">
        <v>33</v>
      </c>
      <c r="J2170">
        <v>24</v>
      </c>
    </row>
    <row r="2171" spans="1:10" x14ac:dyDescent="0.25">
      <c r="A2171" t="s">
        <v>327</v>
      </c>
      <c r="B2171" t="s">
        <v>482</v>
      </c>
      <c r="C2171" t="s">
        <v>19</v>
      </c>
      <c r="D2171" t="s">
        <v>159</v>
      </c>
      <c r="E2171">
        <v>9</v>
      </c>
      <c r="F2171">
        <v>11</v>
      </c>
      <c r="H2171">
        <v>20</v>
      </c>
      <c r="J2171">
        <v>25</v>
      </c>
    </row>
    <row r="2172" spans="1:10" x14ac:dyDescent="0.25">
      <c r="A2172" t="s">
        <v>327</v>
      </c>
      <c r="B2172" t="s">
        <v>483</v>
      </c>
      <c r="C2172" t="s">
        <v>19</v>
      </c>
      <c r="D2172" t="s">
        <v>159</v>
      </c>
      <c r="E2172">
        <v>1</v>
      </c>
      <c r="F2172">
        <v>3</v>
      </c>
      <c r="H2172">
        <v>4</v>
      </c>
      <c r="J2172">
        <v>26</v>
      </c>
    </row>
    <row r="2173" spans="1:10" x14ac:dyDescent="0.25">
      <c r="A2173" t="s">
        <v>327</v>
      </c>
      <c r="B2173" t="s">
        <v>484</v>
      </c>
      <c r="C2173" t="s">
        <v>19</v>
      </c>
      <c r="D2173" t="s">
        <v>159</v>
      </c>
      <c r="F2173">
        <v>1</v>
      </c>
      <c r="H2173">
        <v>1</v>
      </c>
      <c r="J2173">
        <v>27</v>
      </c>
    </row>
    <row r="2174" spans="1:10" x14ac:dyDescent="0.25">
      <c r="A2174" t="s">
        <v>327</v>
      </c>
      <c r="B2174" t="s">
        <v>485</v>
      </c>
      <c r="C2174" t="s">
        <v>19</v>
      </c>
      <c r="D2174" t="s">
        <v>159</v>
      </c>
      <c r="J2174">
        <v>28</v>
      </c>
    </row>
    <row r="2175" spans="1:10" x14ac:dyDescent="0.25">
      <c r="A2175" t="s">
        <v>327</v>
      </c>
      <c r="B2175" t="s">
        <v>486</v>
      </c>
      <c r="C2175" t="s">
        <v>19</v>
      </c>
      <c r="D2175" t="s">
        <v>159</v>
      </c>
      <c r="E2175">
        <v>1</v>
      </c>
      <c r="F2175">
        <v>7</v>
      </c>
      <c r="H2175">
        <v>8</v>
      </c>
      <c r="J2175">
        <v>29</v>
      </c>
    </row>
    <row r="2176" spans="1:10" x14ac:dyDescent="0.25">
      <c r="A2176" t="s">
        <v>327</v>
      </c>
      <c r="B2176" t="s">
        <v>487</v>
      </c>
      <c r="C2176" t="s">
        <v>19</v>
      </c>
      <c r="D2176" t="s">
        <v>159</v>
      </c>
      <c r="J2176">
        <v>30</v>
      </c>
    </row>
    <row r="2177" spans="1:10" x14ac:dyDescent="0.25">
      <c r="A2177" t="s">
        <v>327</v>
      </c>
      <c r="B2177" t="s">
        <v>488</v>
      </c>
      <c r="C2177" t="s">
        <v>19</v>
      </c>
      <c r="D2177" t="s">
        <v>159</v>
      </c>
      <c r="J2177">
        <v>31</v>
      </c>
    </row>
    <row r="2178" spans="1:10" x14ac:dyDescent="0.25">
      <c r="A2178" t="s">
        <v>327</v>
      </c>
      <c r="B2178" t="s">
        <v>489</v>
      </c>
      <c r="C2178" t="s">
        <v>19</v>
      </c>
      <c r="D2178" t="s">
        <v>159</v>
      </c>
      <c r="E2178">
        <v>3</v>
      </c>
      <c r="F2178">
        <v>8</v>
      </c>
      <c r="H2178">
        <v>11</v>
      </c>
      <c r="J2178">
        <v>32</v>
      </c>
    </row>
    <row r="2179" spans="1:10" x14ac:dyDescent="0.25">
      <c r="A2179" t="s">
        <v>327</v>
      </c>
      <c r="B2179" t="s">
        <v>490</v>
      </c>
      <c r="C2179" t="s">
        <v>19</v>
      </c>
      <c r="D2179" t="s">
        <v>159</v>
      </c>
      <c r="E2179">
        <v>5</v>
      </c>
      <c r="F2179">
        <v>5</v>
      </c>
      <c r="H2179">
        <v>10</v>
      </c>
      <c r="J2179">
        <v>33</v>
      </c>
    </row>
    <row r="2180" spans="1:10" x14ac:dyDescent="0.25">
      <c r="A2180" t="s">
        <v>327</v>
      </c>
      <c r="B2180" t="s">
        <v>491</v>
      </c>
      <c r="C2180" t="s">
        <v>19</v>
      </c>
      <c r="D2180" t="s">
        <v>159</v>
      </c>
      <c r="E2180">
        <v>0.5</v>
      </c>
      <c r="F2180">
        <v>0.6</v>
      </c>
      <c r="G2180">
        <v>1</v>
      </c>
      <c r="H2180">
        <v>0.63600000000000001</v>
      </c>
      <c r="J2180">
        <v>34</v>
      </c>
    </row>
    <row r="2181" spans="1:10" x14ac:dyDescent="0.25">
      <c r="A2181" t="s">
        <v>327</v>
      </c>
      <c r="B2181" t="s">
        <v>492</v>
      </c>
      <c r="C2181" t="s">
        <v>19</v>
      </c>
      <c r="D2181" t="s">
        <v>159</v>
      </c>
      <c r="E2181">
        <v>0.66700000000000004</v>
      </c>
      <c r="F2181">
        <v>0.5</v>
      </c>
      <c r="G2181">
        <v>0.5</v>
      </c>
      <c r="H2181">
        <v>0.6</v>
      </c>
      <c r="J2181">
        <v>35</v>
      </c>
    </row>
    <row r="2182" spans="1:10" x14ac:dyDescent="0.25">
      <c r="A2182" t="s">
        <v>327</v>
      </c>
      <c r="B2182" t="s">
        <v>178</v>
      </c>
      <c r="C2182" t="s">
        <v>19</v>
      </c>
      <c r="D2182" t="s">
        <v>159</v>
      </c>
      <c r="E2182">
        <v>2365</v>
      </c>
      <c r="F2182">
        <v>10060</v>
      </c>
      <c r="G2182">
        <v>6449</v>
      </c>
      <c r="H2182">
        <v>7233</v>
      </c>
      <c r="J2182">
        <v>36</v>
      </c>
    </row>
    <row r="2183" spans="1:10" x14ac:dyDescent="0.25">
      <c r="A2183" t="s">
        <v>327</v>
      </c>
      <c r="B2183" t="s">
        <v>493</v>
      </c>
      <c r="C2183" t="s">
        <v>19</v>
      </c>
      <c r="D2183" t="s">
        <v>159</v>
      </c>
      <c r="G2183">
        <v>1</v>
      </c>
      <c r="J2183">
        <v>39</v>
      </c>
    </row>
    <row r="2184" spans="1:10" x14ac:dyDescent="0.25">
      <c r="A2184" t="s">
        <v>327</v>
      </c>
      <c r="B2184" t="s">
        <v>494</v>
      </c>
      <c r="C2184" t="s">
        <v>19</v>
      </c>
      <c r="D2184" t="s">
        <v>159</v>
      </c>
      <c r="G2184">
        <v>1</v>
      </c>
      <c r="H2184">
        <v>1</v>
      </c>
      <c r="J2184">
        <v>40</v>
      </c>
    </row>
    <row r="2185" spans="1:10" x14ac:dyDescent="0.25">
      <c r="A2185" t="s">
        <v>327</v>
      </c>
      <c r="B2185" t="s">
        <v>495</v>
      </c>
      <c r="C2185" t="s">
        <v>19</v>
      </c>
      <c r="D2185" t="s">
        <v>159</v>
      </c>
      <c r="G2185">
        <v>1</v>
      </c>
      <c r="H2185">
        <v>1</v>
      </c>
      <c r="J2185">
        <v>41</v>
      </c>
    </row>
    <row r="2186" spans="1:10" x14ac:dyDescent="0.25">
      <c r="A2186" t="s">
        <v>330</v>
      </c>
      <c r="B2186" t="s">
        <v>458</v>
      </c>
      <c r="C2186" t="s">
        <v>19</v>
      </c>
      <c r="D2186" t="s">
        <v>160</v>
      </c>
      <c r="E2186">
        <v>4</v>
      </c>
      <c r="F2186">
        <v>75</v>
      </c>
      <c r="H2186">
        <v>79</v>
      </c>
      <c r="J2186">
        <v>1</v>
      </c>
    </row>
    <row r="2187" spans="1:10" x14ac:dyDescent="0.25">
      <c r="A2187" t="s">
        <v>330</v>
      </c>
      <c r="B2187" t="s">
        <v>459</v>
      </c>
      <c r="C2187" t="s">
        <v>19</v>
      </c>
      <c r="D2187" t="s">
        <v>160</v>
      </c>
      <c r="E2187">
        <v>3</v>
      </c>
      <c r="F2187">
        <v>58</v>
      </c>
      <c r="G2187">
        <v>1</v>
      </c>
      <c r="H2187">
        <v>62</v>
      </c>
      <c r="J2187">
        <v>2</v>
      </c>
    </row>
    <row r="2188" spans="1:10" x14ac:dyDescent="0.25">
      <c r="A2188" t="s">
        <v>330</v>
      </c>
      <c r="B2188" t="s">
        <v>460</v>
      </c>
      <c r="C2188" t="s">
        <v>19</v>
      </c>
      <c r="D2188" t="s">
        <v>160</v>
      </c>
      <c r="E2188">
        <v>2</v>
      </c>
      <c r="F2188">
        <v>17</v>
      </c>
      <c r="J2188">
        <v>3</v>
      </c>
    </row>
    <row r="2189" spans="1:10" x14ac:dyDescent="0.25">
      <c r="A2189" t="s">
        <v>330</v>
      </c>
      <c r="B2189" t="s">
        <v>461</v>
      </c>
      <c r="C2189" t="s">
        <v>19</v>
      </c>
      <c r="D2189" t="s">
        <v>160</v>
      </c>
      <c r="E2189">
        <v>2</v>
      </c>
      <c r="F2189">
        <v>32</v>
      </c>
      <c r="H2189">
        <v>34</v>
      </c>
      <c r="J2189">
        <v>4</v>
      </c>
    </row>
    <row r="2190" spans="1:10" x14ac:dyDescent="0.25">
      <c r="A2190" t="s">
        <v>330</v>
      </c>
      <c r="B2190" t="s">
        <v>462</v>
      </c>
      <c r="C2190" t="s">
        <v>19</v>
      </c>
      <c r="D2190" t="s">
        <v>160</v>
      </c>
      <c r="E2190">
        <v>1</v>
      </c>
      <c r="F2190">
        <v>26</v>
      </c>
      <c r="G2190">
        <v>1</v>
      </c>
      <c r="H2190">
        <v>28</v>
      </c>
      <c r="J2190">
        <v>5</v>
      </c>
    </row>
    <row r="2191" spans="1:10" x14ac:dyDescent="0.25">
      <c r="A2191" t="s">
        <v>330</v>
      </c>
      <c r="B2191" t="s">
        <v>463</v>
      </c>
      <c r="C2191" t="s">
        <v>19</v>
      </c>
      <c r="D2191" t="s">
        <v>160</v>
      </c>
      <c r="F2191">
        <v>1</v>
      </c>
      <c r="H2191">
        <v>1</v>
      </c>
      <c r="J2191">
        <v>6</v>
      </c>
    </row>
    <row r="2192" spans="1:10" x14ac:dyDescent="0.25">
      <c r="A2192" t="s">
        <v>330</v>
      </c>
      <c r="B2192" t="s">
        <v>464</v>
      </c>
      <c r="C2192" t="s">
        <v>19</v>
      </c>
      <c r="D2192" t="s">
        <v>160</v>
      </c>
      <c r="J2192">
        <v>7</v>
      </c>
    </row>
    <row r="2193" spans="1:10" x14ac:dyDescent="0.25">
      <c r="A2193" t="s">
        <v>330</v>
      </c>
      <c r="B2193" t="s">
        <v>465</v>
      </c>
      <c r="C2193" t="s">
        <v>19</v>
      </c>
      <c r="D2193" t="s">
        <v>160</v>
      </c>
      <c r="J2193">
        <v>8</v>
      </c>
    </row>
    <row r="2194" spans="1:10" x14ac:dyDescent="0.25">
      <c r="A2194" t="s">
        <v>330</v>
      </c>
      <c r="B2194" t="s">
        <v>466</v>
      </c>
      <c r="C2194" t="s">
        <v>19</v>
      </c>
      <c r="D2194" t="s">
        <v>160</v>
      </c>
      <c r="F2194">
        <v>2</v>
      </c>
      <c r="H2194">
        <v>2</v>
      </c>
      <c r="J2194">
        <v>9</v>
      </c>
    </row>
    <row r="2195" spans="1:10" x14ac:dyDescent="0.25">
      <c r="A2195" t="s">
        <v>330</v>
      </c>
      <c r="B2195" t="s">
        <v>467</v>
      </c>
      <c r="C2195" t="s">
        <v>19</v>
      </c>
      <c r="D2195" t="s">
        <v>160</v>
      </c>
      <c r="J2195">
        <v>10</v>
      </c>
    </row>
    <row r="2196" spans="1:10" x14ac:dyDescent="0.25">
      <c r="A2196" t="s">
        <v>330</v>
      </c>
      <c r="B2196" t="s">
        <v>468</v>
      </c>
      <c r="C2196" t="s">
        <v>19</v>
      </c>
      <c r="D2196" t="s">
        <v>160</v>
      </c>
      <c r="E2196">
        <v>3</v>
      </c>
      <c r="F2196">
        <v>51</v>
      </c>
      <c r="G2196">
        <v>1</v>
      </c>
      <c r="H2196">
        <v>55</v>
      </c>
      <c r="J2196">
        <v>11</v>
      </c>
    </row>
    <row r="2197" spans="1:10" x14ac:dyDescent="0.25">
      <c r="A2197" t="s">
        <v>330</v>
      </c>
      <c r="B2197" t="s">
        <v>469</v>
      </c>
      <c r="C2197" t="s">
        <v>19</v>
      </c>
      <c r="D2197" t="s">
        <v>160</v>
      </c>
      <c r="J2197">
        <v>12</v>
      </c>
    </row>
    <row r="2198" spans="1:10" x14ac:dyDescent="0.25">
      <c r="A2198" t="s">
        <v>330</v>
      </c>
      <c r="B2198" t="s">
        <v>470</v>
      </c>
      <c r="C2198" t="s">
        <v>19</v>
      </c>
      <c r="D2198" t="s">
        <v>160</v>
      </c>
      <c r="F2198">
        <v>5</v>
      </c>
      <c r="H2198">
        <v>5</v>
      </c>
      <c r="J2198">
        <v>13</v>
      </c>
    </row>
    <row r="2199" spans="1:10" x14ac:dyDescent="0.25">
      <c r="A2199" t="s">
        <v>330</v>
      </c>
      <c r="B2199" t="s">
        <v>471</v>
      </c>
      <c r="C2199" t="s">
        <v>19</v>
      </c>
      <c r="D2199" t="s">
        <v>160</v>
      </c>
      <c r="F2199">
        <v>5</v>
      </c>
      <c r="H2199">
        <v>5</v>
      </c>
      <c r="J2199">
        <v>14</v>
      </c>
    </row>
    <row r="2200" spans="1:10" x14ac:dyDescent="0.25">
      <c r="A2200" t="s">
        <v>330</v>
      </c>
      <c r="B2200" t="s">
        <v>472</v>
      </c>
      <c r="C2200" t="s">
        <v>19</v>
      </c>
      <c r="D2200" t="s">
        <v>160</v>
      </c>
      <c r="J2200">
        <v>15</v>
      </c>
    </row>
    <row r="2201" spans="1:10" x14ac:dyDescent="0.25">
      <c r="A2201" t="s">
        <v>330</v>
      </c>
      <c r="B2201" t="s">
        <v>473</v>
      </c>
      <c r="C2201" t="s">
        <v>19</v>
      </c>
      <c r="D2201" t="s">
        <v>160</v>
      </c>
      <c r="E2201">
        <v>3</v>
      </c>
      <c r="F2201">
        <v>47</v>
      </c>
      <c r="G2201">
        <v>1</v>
      </c>
      <c r="H2201">
        <v>51</v>
      </c>
      <c r="J2201">
        <v>16</v>
      </c>
    </row>
    <row r="2202" spans="1:10" x14ac:dyDescent="0.25">
      <c r="A2202" t="s">
        <v>330</v>
      </c>
      <c r="B2202" t="s">
        <v>474</v>
      </c>
      <c r="C2202" t="s">
        <v>19</v>
      </c>
      <c r="D2202" t="s">
        <v>160</v>
      </c>
      <c r="E2202">
        <v>2</v>
      </c>
      <c r="F2202">
        <v>37</v>
      </c>
      <c r="H2202">
        <v>39</v>
      </c>
      <c r="J2202">
        <v>17</v>
      </c>
    </row>
    <row r="2203" spans="1:10" x14ac:dyDescent="0.25">
      <c r="A2203" t="s">
        <v>330</v>
      </c>
      <c r="B2203" t="s">
        <v>475</v>
      </c>
      <c r="C2203" t="s">
        <v>19</v>
      </c>
      <c r="D2203" t="s">
        <v>160</v>
      </c>
      <c r="F2203">
        <v>4</v>
      </c>
      <c r="H2203">
        <v>4</v>
      </c>
      <c r="J2203">
        <v>18</v>
      </c>
    </row>
    <row r="2204" spans="1:10" x14ac:dyDescent="0.25">
      <c r="A2204" t="s">
        <v>330</v>
      </c>
      <c r="B2204" t="s">
        <v>476</v>
      </c>
      <c r="C2204" t="s">
        <v>19</v>
      </c>
      <c r="D2204" t="s">
        <v>160</v>
      </c>
      <c r="F2204">
        <v>2</v>
      </c>
      <c r="H2204">
        <v>2</v>
      </c>
      <c r="J2204">
        <v>19</v>
      </c>
    </row>
    <row r="2205" spans="1:10" x14ac:dyDescent="0.25">
      <c r="A2205" t="s">
        <v>330</v>
      </c>
      <c r="B2205" t="s">
        <v>477</v>
      </c>
      <c r="C2205" t="s">
        <v>19</v>
      </c>
      <c r="D2205" t="s">
        <v>160</v>
      </c>
      <c r="F2205">
        <v>6</v>
      </c>
      <c r="G2205">
        <v>1</v>
      </c>
      <c r="H2205">
        <v>7</v>
      </c>
      <c r="J2205">
        <v>20</v>
      </c>
    </row>
    <row r="2206" spans="1:10" x14ac:dyDescent="0.25">
      <c r="A2206" t="s">
        <v>330</v>
      </c>
      <c r="B2206" t="s">
        <v>478</v>
      </c>
      <c r="C2206" t="s">
        <v>19</v>
      </c>
      <c r="D2206" t="s">
        <v>160</v>
      </c>
      <c r="E2206">
        <v>1</v>
      </c>
      <c r="F2206">
        <v>2</v>
      </c>
      <c r="H2206">
        <v>3</v>
      </c>
      <c r="J2206">
        <v>21</v>
      </c>
    </row>
    <row r="2207" spans="1:10" x14ac:dyDescent="0.25">
      <c r="A2207" t="s">
        <v>330</v>
      </c>
      <c r="B2207" t="s">
        <v>479</v>
      </c>
      <c r="C2207" t="s">
        <v>19</v>
      </c>
      <c r="D2207" t="s">
        <v>160</v>
      </c>
      <c r="F2207">
        <v>1</v>
      </c>
      <c r="H2207">
        <v>1</v>
      </c>
      <c r="J2207">
        <v>22</v>
      </c>
    </row>
    <row r="2208" spans="1:10" x14ac:dyDescent="0.25">
      <c r="A2208" t="s">
        <v>330</v>
      </c>
      <c r="B2208" t="s">
        <v>480</v>
      </c>
      <c r="C2208" t="s">
        <v>19</v>
      </c>
      <c r="D2208" t="s">
        <v>160</v>
      </c>
      <c r="F2208">
        <v>1</v>
      </c>
      <c r="H2208">
        <v>1</v>
      </c>
      <c r="J2208">
        <v>23</v>
      </c>
    </row>
    <row r="2209" spans="1:10" x14ac:dyDescent="0.25">
      <c r="A2209" t="s">
        <v>330</v>
      </c>
      <c r="B2209" t="s">
        <v>481</v>
      </c>
      <c r="C2209" t="s">
        <v>19</v>
      </c>
      <c r="D2209" t="s">
        <v>160</v>
      </c>
      <c r="E2209">
        <v>1</v>
      </c>
      <c r="F2209">
        <v>15</v>
      </c>
      <c r="G2209">
        <v>1</v>
      </c>
      <c r="H2209">
        <v>17</v>
      </c>
      <c r="J2209">
        <v>24</v>
      </c>
    </row>
    <row r="2210" spans="1:10" x14ac:dyDescent="0.25">
      <c r="A2210" t="s">
        <v>330</v>
      </c>
      <c r="B2210" t="s">
        <v>482</v>
      </c>
      <c r="C2210" t="s">
        <v>19</v>
      </c>
      <c r="D2210" t="s">
        <v>160</v>
      </c>
      <c r="E2210">
        <v>2</v>
      </c>
      <c r="F2210">
        <v>22</v>
      </c>
      <c r="H2210">
        <v>24</v>
      </c>
      <c r="J2210">
        <v>25</v>
      </c>
    </row>
    <row r="2211" spans="1:10" x14ac:dyDescent="0.25">
      <c r="A2211" t="s">
        <v>330</v>
      </c>
      <c r="B2211" t="s">
        <v>483</v>
      </c>
      <c r="C2211" t="s">
        <v>19</v>
      </c>
      <c r="D2211" t="s">
        <v>160</v>
      </c>
      <c r="F2211">
        <v>4</v>
      </c>
      <c r="H2211">
        <v>4</v>
      </c>
      <c r="J2211">
        <v>26</v>
      </c>
    </row>
    <row r="2212" spans="1:10" x14ac:dyDescent="0.25">
      <c r="A2212" t="s">
        <v>330</v>
      </c>
      <c r="B2212" t="s">
        <v>484</v>
      </c>
      <c r="C2212" t="s">
        <v>19</v>
      </c>
      <c r="D2212" t="s">
        <v>160</v>
      </c>
      <c r="J2212">
        <v>27</v>
      </c>
    </row>
    <row r="2213" spans="1:10" x14ac:dyDescent="0.25">
      <c r="A2213" t="s">
        <v>330</v>
      </c>
      <c r="B2213" t="s">
        <v>485</v>
      </c>
      <c r="C2213" t="s">
        <v>19</v>
      </c>
      <c r="D2213" t="s">
        <v>160</v>
      </c>
      <c r="J2213">
        <v>28</v>
      </c>
    </row>
    <row r="2214" spans="1:10" x14ac:dyDescent="0.25">
      <c r="A2214" t="s">
        <v>330</v>
      </c>
      <c r="B2214" t="s">
        <v>486</v>
      </c>
      <c r="C2214" t="s">
        <v>19</v>
      </c>
      <c r="D2214" t="s">
        <v>160</v>
      </c>
      <c r="E2214">
        <v>1</v>
      </c>
      <c r="F2214">
        <v>14</v>
      </c>
      <c r="H2214">
        <v>15</v>
      </c>
      <c r="J2214">
        <v>29</v>
      </c>
    </row>
    <row r="2215" spans="1:10" x14ac:dyDescent="0.25">
      <c r="A2215" t="s">
        <v>330</v>
      </c>
      <c r="B2215" t="s">
        <v>487</v>
      </c>
      <c r="C2215" t="s">
        <v>19</v>
      </c>
      <c r="D2215" t="s">
        <v>160</v>
      </c>
      <c r="J2215">
        <v>30</v>
      </c>
    </row>
    <row r="2216" spans="1:10" x14ac:dyDescent="0.25">
      <c r="A2216" t="s">
        <v>330</v>
      </c>
      <c r="B2216" t="s">
        <v>488</v>
      </c>
      <c r="C2216" t="s">
        <v>19</v>
      </c>
      <c r="D2216" t="s">
        <v>160</v>
      </c>
      <c r="J2216">
        <v>31</v>
      </c>
    </row>
    <row r="2217" spans="1:10" x14ac:dyDescent="0.25">
      <c r="A2217" t="s">
        <v>330</v>
      </c>
      <c r="B2217" t="s">
        <v>489</v>
      </c>
      <c r="C2217" t="s">
        <v>19</v>
      </c>
      <c r="D2217" t="s">
        <v>160</v>
      </c>
      <c r="F2217">
        <v>6</v>
      </c>
      <c r="H2217">
        <v>6</v>
      </c>
      <c r="J2217">
        <v>32</v>
      </c>
    </row>
    <row r="2218" spans="1:10" x14ac:dyDescent="0.25">
      <c r="A2218" t="s">
        <v>330</v>
      </c>
      <c r="B2218" t="s">
        <v>490</v>
      </c>
      <c r="C2218" t="s">
        <v>19</v>
      </c>
      <c r="D2218" t="s">
        <v>160</v>
      </c>
      <c r="F2218">
        <v>2</v>
      </c>
      <c r="H2218">
        <v>2</v>
      </c>
      <c r="J2218">
        <v>33</v>
      </c>
    </row>
    <row r="2219" spans="1:10" x14ac:dyDescent="0.25">
      <c r="A2219" t="s">
        <v>330</v>
      </c>
      <c r="B2219" t="s">
        <v>491</v>
      </c>
      <c r="C2219" t="s">
        <v>19</v>
      </c>
      <c r="D2219" t="s">
        <v>160</v>
      </c>
      <c r="E2219">
        <v>1</v>
      </c>
      <c r="F2219">
        <v>0.74099999999999999</v>
      </c>
      <c r="H2219">
        <v>0.77</v>
      </c>
      <c r="J2219">
        <v>34</v>
      </c>
    </row>
    <row r="2220" spans="1:10" x14ac:dyDescent="0.25">
      <c r="A2220" t="s">
        <v>330</v>
      </c>
      <c r="B2220" t="s">
        <v>492</v>
      </c>
      <c r="C2220" t="s">
        <v>19</v>
      </c>
      <c r="D2220" t="s">
        <v>160</v>
      </c>
      <c r="E2220">
        <v>0.77800000000000002</v>
      </c>
      <c r="F2220">
        <v>0.63400000000000001</v>
      </c>
      <c r="G2220">
        <v>1</v>
      </c>
      <c r="H2220">
        <v>0.64700000000000002</v>
      </c>
      <c r="J2220">
        <v>35</v>
      </c>
    </row>
    <row r="2221" spans="1:10" x14ac:dyDescent="0.25">
      <c r="A2221" t="s">
        <v>330</v>
      </c>
      <c r="B2221" t="s">
        <v>178</v>
      </c>
      <c r="C2221" t="s">
        <v>19</v>
      </c>
      <c r="D2221" t="s">
        <v>160</v>
      </c>
      <c r="E2221">
        <v>9039</v>
      </c>
      <c r="F2221">
        <v>7924</v>
      </c>
      <c r="H2221">
        <v>8616</v>
      </c>
      <c r="J2221">
        <v>36</v>
      </c>
    </row>
    <row r="2222" spans="1:10" x14ac:dyDescent="0.25">
      <c r="A2222" t="s">
        <v>330</v>
      </c>
      <c r="B2222" t="s">
        <v>493</v>
      </c>
      <c r="C2222" t="s">
        <v>19</v>
      </c>
      <c r="D2222" t="s">
        <v>160</v>
      </c>
      <c r="J2222">
        <v>39</v>
      </c>
    </row>
    <row r="2223" spans="1:10" x14ac:dyDescent="0.25">
      <c r="A2223" t="s">
        <v>330</v>
      </c>
      <c r="B2223" t="s">
        <v>494</v>
      </c>
      <c r="C2223" t="s">
        <v>19</v>
      </c>
      <c r="D2223" t="s">
        <v>160</v>
      </c>
      <c r="J2223">
        <v>40</v>
      </c>
    </row>
    <row r="2224" spans="1:10" x14ac:dyDescent="0.25">
      <c r="A2224" t="s">
        <v>330</v>
      </c>
      <c r="B2224" t="s">
        <v>495</v>
      </c>
      <c r="C2224" t="s">
        <v>19</v>
      </c>
      <c r="D2224" t="s">
        <v>160</v>
      </c>
      <c r="J2224">
        <v>41</v>
      </c>
    </row>
    <row r="2225" spans="1:10" x14ac:dyDescent="0.25">
      <c r="A2225" t="s">
        <v>331</v>
      </c>
      <c r="B2225" t="s">
        <v>458</v>
      </c>
      <c r="C2225" t="s">
        <v>20</v>
      </c>
      <c r="D2225" t="s">
        <v>161</v>
      </c>
      <c r="F2225">
        <v>332</v>
      </c>
      <c r="G2225">
        <v>2</v>
      </c>
      <c r="H2225">
        <v>334</v>
      </c>
      <c r="J2225">
        <v>1</v>
      </c>
    </row>
    <row r="2226" spans="1:10" x14ac:dyDescent="0.25">
      <c r="A2226" t="s">
        <v>331</v>
      </c>
      <c r="B2226" t="s">
        <v>459</v>
      </c>
      <c r="C2226" t="s">
        <v>20</v>
      </c>
      <c r="D2226" t="s">
        <v>161</v>
      </c>
      <c r="E2226">
        <v>1</v>
      </c>
      <c r="F2226">
        <v>187</v>
      </c>
      <c r="G2226">
        <v>15</v>
      </c>
      <c r="H2226">
        <v>203</v>
      </c>
      <c r="J2226">
        <v>2</v>
      </c>
    </row>
    <row r="2227" spans="1:10" x14ac:dyDescent="0.25">
      <c r="A2227" t="s">
        <v>331</v>
      </c>
      <c r="B2227" t="s">
        <v>460</v>
      </c>
      <c r="C2227" t="s">
        <v>20</v>
      </c>
      <c r="D2227" t="s">
        <v>161</v>
      </c>
      <c r="F2227">
        <v>94</v>
      </c>
      <c r="J2227">
        <v>3</v>
      </c>
    </row>
    <row r="2228" spans="1:10" x14ac:dyDescent="0.25">
      <c r="A2228" t="s">
        <v>331</v>
      </c>
      <c r="B2228" t="s">
        <v>461</v>
      </c>
      <c r="C2228" t="s">
        <v>20</v>
      </c>
      <c r="D2228" t="s">
        <v>161</v>
      </c>
      <c r="F2228">
        <v>90</v>
      </c>
      <c r="G2228">
        <v>7</v>
      </c>
      <c r="H2228">
        <v>97</v>
      </c>
      <c r="J2228">
        <v>4</v>
      </c>
    </row>
    <row r="2229" spans="1:10" x14ac:dyDescent="0.25">
      <c r="A2229" t="s">
        <v>331</v>
      </c>
      <c r="B2229" t="s">
        <v>462</v>
      </c>
      <c r="C2229" t="s">
        <v>20</v>
      </c>
      <c r="D2229" t="s">
        <v>161</v>
      </c>
      <c r="E2229">
        <v>1</v>
      </c>
      <c r="F2229">
        <v>95</v>
      </c>
      <c r="G2229">
        <v>8</v>
      </c>
      <c r="H2229">
        <v>104</v>
      </c>
      <c r="J2229">
        <v>5</v>
      </c>
    </row>
    <row r="2230" spans="1:10" x14ac:dyDescent="0.25">
      <c r="A2230" t="s">
        <v>331</v>
      </c>
      <c r="B2230" t="s">
        <v>463</v>
      </c>
      <c r="C2230" t="s">
        <v>20</v>
      </c>
      <c r="D2230" t="s">
        <v>161</v>
      </c>
      <c r="F2230">
        <v>11</v>
      </c>
      <c r="H2230">
        <v>11</v>
      </c>
      <c r="J2230">
        <v>6</v>
      </c>
    </row>
    <row r="2231" spans="1:10" x14ac:dyDescent="0.25">
      <c r="A2231" t="s">
        <v>331</v>
      </c>
      <c r="B2231" t="s">
        <v>464</v>
      </c>
      <c r="C2231" t="s">
        <v>20</v>
      </c>
      <c r="D2231" t="s">
        <v>161</v>
      </c>
      <c r="F2231">
        <v>3</v>
      </c>
      <c r="H2231">
        <v>3</v>
      </c>
      <c r="J2231">
        <v>7</v>
      </c>
    </row>
    <row r="2232" spans="1:10" x14ac:dyDescent="0.25">
      <c r="A2232" t="s">
        <v>331</v>
      </c>
      <c r="B2232" t="s">
        <v>465</v>
      </c>
      <c r="C2232" t="s">
        <v>20</v>
      </c>
      <c r="D2232" t="s">
        <v>161</v>
      </c>
      <c r="F2232">
        <v>5</v>
      </c>
      <c r="H2232">
        <v>5</v>
      </c>
      <c r="J2232">
        <v>8</v>
      </c>
    </row>
    <row r="2233" spans="1:10" x14ac:dyDescent="0.25">
      <c r="A2233" t="s">
        <v>331</v>
      </c>
      <c r="B2233" t="s">
        <v>466</v>
      </c>
      <c r="C2233" t="s">
        <v>20</v>
      </c>
      <c r="D2233" t="s">
        <v>161</v>
      </c>
      <c r="F2233">
        <v>32</v>
      </c>
      <c r="G2233">
        <v>4</v>
      </c>
      <c r="H2233">
        <v>36</v>
      </c>
      <c r="J2233">
        <v>9</v>
      </c>
    </row>
    <row r="2234" spans="1:10" x14ac:dyDescent="0.25">
      <c r="A2234" t="s">
        <v>331</v>
      </c>
      <c r="B2234" t="s">
        <v>467</v>
      </c>
      <c r="C2234" t="s">
        <v>20</v>
      </c>
      <c r="D2234" t="s">
        <v>161</v>
      </c>
      <c r="F2234">
        <v>1</v>
      </c>
      <c r="H2234">
        <v>1</v>
      </c>
      <c r="J2234">
        <v>10</v>
      </c>
    </row>
    <row r="2235" spans="1:10" x14ac:dyDescent="0.25">
      <c r="A2235" t="s">
        <v>331</v>
      </c>
      <c r="B2235" t="s">
        <v>468</v>
      </c>
      <c r="C2235" t="s">
        <v>20</v>
      </c>
      <c r="D2235" t="s">
        <v>161</v>
      </c>
      <c r="E2235">
        <v>1</v>
      </c>
      <c r="F2235">
        <v>144</v>
      </c>
      <c r="G2235">
        <v>12</v>
      </c>
      <c r="H2235">
        <v>157</v>
      </c>
      <c r="J2235">
        <v>11</v>
      </c>
    </row>
    <row r="2236" spans="1:10" x14ac:dyDescent="0.25">
      <c r="A2236" t="s">
        <v>331</v>
      </c>
      <c r="B2236" t="s">
        <v>469</v>
      </c>
      <c r="C2236" t="s">
        <v>20</v>
      </c>
      <c r="D2236" t="s">
        <v>161</v>
      </c>
      <c r="F2236">
        <v>5</v>
      </c>
      <c r="G2236">
        <v>1</v>
      </c>
      <c r="H2236">
        <v>6</v>
      </c>
      <c r="J2236">
        <v>12</v>
      </c>
    </row>
    <row r="2237" spans="1:10" x14ac:dyDescent="0.25">
      <c r="A2237" t="s">
        <v>331</v>
      </c>
      <c r="B2237" t="s">
        <v>470</v>
      </c>
      <c r="C2237" t="s">
        <v>20</v>
      </c>
      <c r="D2237" t="s">
        <v>161</v>
      </c>
      <c r="F2237">
        <v>18</v>
      </c>
      <c r="G2237">
        <v>3</v>
      </c>
      <c r="H2237">
        <v>21</v>
      </c>
      <c r="J2237">
        <v>13</v>
      </c>
    </row>
    <row r="2238" spans="1:10" x14ac:dyDescent="0.25">
      <c r="A2238" t="s">
        <v>331</v>
      </c>
      <c r="B2238" t="s">
        <v>471</v>
      </c>
      <c r="C2238" t="s">
        <v>20</v>
      </c>
      <c r="D2238" t="s">
        <v>161</v>
      </c>
      <c r="E2238">
        <v>1</v>
      </c>
      <c r="F2238">
        <v>23</v>
      </c>
      <c r="H2238">
        <v>24</v>
      </c>
      <c r="J2238">
        <v>14</v>
      </c>
    </row>
    <row r="2239" spans="1:10" x14ac:dyDescent="0.25">
      <c r="A2239" t="s">
        <v>331</v>
      </c>
      <c r="B2239" t="s">
        <v>472</v>
      </c>
      <c r="C2239" t="s">
        <v>20</v>
      </c>
      <c r="D2239" t="s">
        <v>161</v>
      </c>
      <c r="J2239">
        <v>15</v>
      </c>
    </row>
    <row r="2240" spans="1:10" x14ac:dyDescent="0.25">
      <c r="A2240" t="s">
        <v>331</v>
      </c>
      <c r="B2240" t="s">
        <v>473</v>
      </c>
      <c r="C2240" t="s">
        <v>20</v>
      </c>
      <c r="D2240" t="s">
        <v>161</v>
      </c>
      <c r="E2240">
        <v>1</v>
      </c>
      <c r="F2240">
        <v>181</v>
      </c>
      <c r="G2240">
        <v>15</v>
      </c>
      <c r="H2240">
        <v>197</v>
      </c>
      <c r="J2240">
        <v>16</v>
      </c>
    </row>
    <row r="2241" spans="1:10" x14ac:dyDescent="0.25">
      <c r="A2241" t="s">
        <v>331</v>
      </c>
      <c r="B2241" t="s">
        <v>474</v>
      </c>
      <c r="C2241" t="s">
        <v>20</v>
      </c>
      <c r="D2241" t="s">
        <v>161</v>
      </c>
      <c r="E2241">
        <v>1</v>
      </c>
      <c r="F2241">
        <v>75</v>
      </c>
      <c r="G2241">
        <v>6</v>
      </c>
      <c r="H2241">
        <v>82</v>
      </c>
      <c r="J2241">
        <v>17</v>
      </c>
    </row>
    <row r="2242" spans="1:10" x14ac:dyDescent="0.25">
      <c r="A2242" t="s">
        <v>331</v>
      </c>
      <c r="B2242" t="s">
        <v>475</v>
      </c>
      <c r="C2242" t="s">
        <v>20</v>
      </c>
      <c r="D2242" t="s">
        <v>161</v>
      </c>
      <c r="F2242">
        <v>16</v>
      </c>
      <c r="G2242">
        <v>1</v>
      </c>
      <c r="H2242">
        <v>17</v>
      </c>
      <c r="J2242">
        <v>18</v>
      </c>
    </row>
    <row r="2243" spans="1:10" x14ac:dyDescent="0.25">
      <c r="A2243" t="s">
        <v>331</v>
      </c>
      <c r="B2243" t="s">
        <v>476</v>
      </c>
      <c r="C2243" t="s">
        <v>20</v>
      </c>
      <c r="D2243" t="s">
        <v>161</v>
      </c>
      <c r="F2243">
        <v>9</v>
      </c>
      <c r="G2243">
        <v>1</v>
      </c>
      <c r="H2243">
        <v>10</v>
      </c>
      <c r="J2243">
        <v>19</v>
      </c>
    </row>
    <row r="2244" spans="1:10" x14ac:dyDescent="0.25">
      <c r="A2244" t="s">
        <v>331</v>
      </c>
      <c r="B2244" t="s">
        <v>477</v>
      </c>
      <c r="C2244" t="s">
        <v>20</v>
      </c>
      <c r="D2244" t="s">
        <v>161</v>
      </c>
      <c r="F2244">
        <v>26</v>
      </c>
      <c r="G2244">
        <v>3</v>
      </c>
      <c r="H2244">
        <v>29</v>
      </c>
      <c r="J2244">
        <v>20</v>
      </c>
    </row>
    <row r="2245" spans="1:10" x14ac:dyDescent="0.25">
      <c r="A2245" t="s">
        <v>331</v>
      </c>
      <c r="B2245" t="s">
        <v>478</v>
      </c>
      <c r="C2245" t="s">
        <v>20</v>
      </c>
      <c r="D2245" t="s">
        <v>161</v>
      </c>
      <c r="F2245">
        <v>32</v>
      </c>
      <c r="G2245">
        <v>3</v>
      </c>
      <c r="H2245">
        <v>35</v>
      </c>
      <c r="J2245">
        <v>21</v>
      </c>
    </row>
    <row r="2246" spans="1:10" x14ac:dyDescent="0.25">
      <c r="A2246" t="s">
        <v>331</v>
      </c>
      <c r="B2246" t="s">
        <v>479</v>
      </c>
      <c r="C2246" t="s">
        <v>20</v>
      </c>
      <c r="D2246" t="s">
        <v>161</v>
      </c>
      <c r="F2246">
        <v>12</v>
      </c>
      <c r="G2246">
        <v>1</v>
      </c>
      <c r="H2246">
        <v>13</v>
      </c>
      <c r="J2246">
        <v>22</v>
      </c>
    </row>
    <row r="2247" spans="1:10" x14ac:dyDescent="0.25">
      <c r="A2247" t="s">
        <v>331</v>
      </c>
      <c r="B2247" t="s">
        <v>480</v>
      </c>
      <c r="C2247" t="s">
        <v>20</v>
      </c>
      <c r="D2247" t="s">
        <v>161</v>
      </c>
      <c r="G2247">
        <v>1</v>
      </c>
      <c r="H2247">
        <v>1</v>
      </c>
      <c r="J2247">
        <v>23</v>
      </c>
    </row>
    <row r="2248" spans="1:10" x14ac:dyDescent="0.25">
      <c r="A2248" t="s">
        <v>331</v>
      </c>
      <c r="B2248" t="s">
        <v>481</v>
      </c>
      <c r="C2248" t="s">
        <v>20</v>
      </c>
      <c r="D2248" t="s">
        <v>161</v>
      </c>
      <c r="F2248">
        <v>13</v>
      </c>
      <c r="G2248">
        <v>3</v>
      </c>
      <c r="H2248">
        <v>16</v>
      </c>
      <c r="J2248">
        <v>24</v>
      </c>
    </row>
    <row r="2249" spans="1:10" x14ac:dyDescent="0.25">
      <c r="A2249" t="s">
        <v>331</v>
      </c>
      <c r="B2249" t="s">
        <v>482</v>
      </c>
      <c r="C2249" t="s">
        <v>20</v>
      </c>
      <c r="D2249" t="s">
        <v>161</v>
      </c>
      <c r="F2249">
        <v>83</v>
      </c>
      <c r="G2249">
        <v>2</v>
      </c>
      <c r="H2249">
        <v>85</v>
      </c>
      <c r="J2249">
        <v>25</v>
      </c>
    </row>
    <row r="2250" spans="1:10" x14ac:dyDescent="0.25">
      <c r="A2250" t="s">
        <v>331</v>
      </c>
      <c r="B2250" t="s">
        <v>483</v>
      </c>
      <c r="C2250" t="s">
        <v>20</v>
      </c>
      <c r="D2250" t="s">
        <v>161</v>
      </c>
      <c r="F2250">
        <v>7</v>
      </c>
      <c r="G2250">
        <v>1</v>
      </c>
      <c r="H2250">
        <v>8</v>
      </c>
      <c r="J2250">
        <v>26</v>
      </c>
    </row>
    <row r="2251" spans="1:10" x14ac:dyDescent="0.25">
      <c r="A2251" t="s">
        <v>331</v>
      </c>
      <c r="B2251" t="s">
        <v>484</v>
      </c>
      <c r="C2251" t="s">
        <v>20</v>
      </c>
      <c r="D2251" t="s">
        <v>161</v>
      </c>
      <c r="J2251">
        <v>27</v>
      </c>
    </row>
    <row r="2252" spans="1:10" x14ac:dyDescent="0.25">
      <c r="A2252" t="s">
        <v>331</v>
      </c>
      <c r="B2252" t="s">
        <v>485</v>
      </c>
      <c r="C2252" t="s">
        <v>20</v>
      </c>
      <c r="D2252" t="s">
        <v>161</v>
      </c>
      <c r="J2252">
        <v>28</v>
      </c>
    </row>
    <row r="2253" spans="1:10" x14ac:dyDescent="0.25">
      <c r="A2253" t="s">
        <v>331</v>
      </c>
      <c r="B2253" t="s">
        <v>486</v>
      </c>
      <c r="C2253" t="s">
        <v>20</v>
      </c>
      <c r="D2253" t="s">
        <v>161</v>
      </c>
      <c r="F2253">
        <v>4</v>
      </c>
      <c r="G2253">
        <v>1</v>
      </c>
      <c r="H2253">
        <v>5</v>
      </c>
      <c r="J2253">
        <v>29</v>
      </c>
    </row>
    <row r="2254" spans="1:10" x14ac:dyDescent="0.25">
      <c r="A2254" t="s">
        <v>331</v>
      </c>
      <c r="B2254" t="s">
        <v>487</v>
      </c>
      <c r="C2254" t="s">
        <v>20</v>
      </c>
      <c r="D2254" t="s">
        <v>161</v>
      </c>
      <c r="J2254">
        <v>30</v>
      </c>
    </row>
    <row r="2255" spans="1:10" x14ac:dyDescent="0.25">
      <c r="A2255" t="s">
        <v>331</v>
      </c>
      <c r="B2255" t="s">
        <v>488</v>
      </c>
      <c r="C2255" t="s">
        <v>20</v>
      </c>
      <c r="D2255" t="s">
        <v>161</v>
      </c>
      <c r="J2255">
        <v>31</v>
      </c>
    </row>
    <row r="2256" spans="1:10" x14ac:dyDescent="0.25">
      <c r="A2256" t="s">
        <v>331</v>
      </c>
      <c r="B2256" t="s">
        <v>489</v>
      </c>
      <c r="C2256" t="s">
        <v>20</v>
      </c>
      <c r="D2256" t="s">
        <v>161</v>
      </c>
      <c r="F2256">
        <v>19</v>
      </c>
      <c r="G2256">
        <v>3</v>
      </c>
      <c r="H2256">
        <v>22</v>
      </c>
      <c r="J2256">
        <v>32</v>
      </c>
    </row>
    <row r="2257" spans="1:10" x14ac:dyDescent="0.25">
      <c r="A2257" t="s">
        <v>331</v>
      </c>
      <c r="B2257" t="s">
        <v>490</v>
      </c>
      <c r="C2257" t="s">
        <v>20</v>
      </c>
      <c r="D2257" t="s">
        <v>161</v>
      </c>
      <c r="F2257">
        <v>2</v>
      </c>
      <c r="G2257">
        <v>5</v>
      </c>
      <c r="H2257">
        <v>7</v>
      </c>
      <c r="J2257">
        <v>33</v>
      </c>
    </row>
    <row r="2258" spans="1:10" x14ac:dyDescent="0.25">
      <c r="A2258" t="s">
        <v>331</v>
      </c>
      <c r="B2258" t="s">
        <v>491</v>
      </c>
      <c r="C2258" t="s">
        <v>20</v>
      </c>
      <c r="D2258" t="s">
        <v>161</v>
      </c>
      <c r="E2258">
        <v>0.5</v>
      </c>
      <c r="F2258">
        <v>0.65900000000000003</v>
      </c>
      <c r="G2258">
        <v>1</v>
      </c>
      <c r="H2258">
        <v>0.66200000000000003</v>
      </c>
      <c r="J2258">
        <v>34</v>
      </c>
    </row>
    <row r="2259" spans="1:10" x14ac:dyDescent="0.25">
      <c r="A2259" t="s">
        <v>331</v>
      </c>
      <c r="B2259" t="s">
        <v>492</v>
      </c>
      <c r="C2259" t="s">
        <v>20</v>
      </c>
      <c r="D2259" t="s">
        <v>161</v>
      </c>
      <c r="E2259">
        <v>0.5</v>
      </c>
      <c r="F2259">
        <v>0.57399999999999995</v>
      </c>
      <c r="G2259">
        <v>1</v>
      </c>
      <c r="H2259">
        <v>0.59299999999999997</v>
      </c>
      <c r="J2259">
        <v>35</v>
      </c>
    </row>
    <row r="2260" spans="1:10" x14ac:dyDescent="0.25">
      <c r="A2260" t="s">
        <v>331</v>
      </c>
      <c r="B2260" t="s">
        <v>178</v>
      </c>
      <c r="C2260" t="s">
        <v>20</v>
      </c>
      <c r="D2260" t="s">
        <v>161</v>
      </c>
      <c r="E2260">
        <v>9518</v>
      </c>
      <c r="F2260">
        <v>9757</v>
      </c>
      <c r="G2260">
        <v>18288</v>
      </c>
      <c r="H2260">
        <v>9879</v>
      </c>
      <c r="J2260">
        <v>36</v>
      </c>
    </row>
    <row r="2261" spans="1:10" x14ac:dyDescent="0.25">
      <c r="A2261" t="s">
        <v>331</v>
      </c>
      <c r="B2261" t="s">
        <v>493</v>
      </c>
      <c r="C2261" t="s">
        <v>20</v>
      </c>
      <c r="D2261" t="s">
        <v>161</v>
      </c>
      <c r="G2261">
        <v>11</v>
      </c>
      <c r="J2261">
        <v>39</v>
      </c>
    </row>
    <row r="2262" spans="1:10" x14ac:dyDescent="0.25">
      <c r="A2262" t="s">
        <v>331</v>
      </c>
      <c r="B2262" t="s">
        <v>494</v>
      </c>
      <c r="C2262" t="s">
        <v>20</v>
      </c>
      <c r="D2262" t="s">
        <v>161</v>
      </c>
      <c r="G2262">
        <v>11</v>
      </c>
      <c r="H2262">
        <v>1</v>
      </c>
      <c r="J2262">
        <v>40</v>
      </c>
    </row>
    <row r="2263" spans="1:10" x14ac:dyDescent="0.25">
      <c r="A2263" t="s">
        <v>331</v>
      </c>
      <c r="B2263" t="s">
        <v>495</v>
      </c>
      <c r="C2263" t="s">
        <v>20</v>
      </c>
      <c r="D2263" t="s">
        <v>161</v>
      </c>
      <c r="G2263">
        <v>11</v>
      </c>
      <c r="H2263">
        <v>1</v>
      </c>
      <c r="J2263">
        <v>41</v>
      </c>
    </row>
    <row r="2264" spans="1:10" x14ac:dyDescent="0.25">
      <c r="A2264" t="s">
        <v>334</v>
      </c>
      <c r="B2264" t="s">
        <v>458</v>
      </c>
      <c r="C2264" t="s">
        <v>20</v>
      </c>
      <c r="D2264" t="s">
        <v>162</v>
      </c>
      <c r="E2264">
        <v>76</v>
      </c>
      <c r="F2264">
        <v>216</v>
      </c>
      <c r="G2264">
        <v>5</v>
      </c>
      <c r="H2264">
        <v>299</v>
      </c>
      <c r="J2264">
        <v>1</v>
      </c>
    </row>
    <row r="2265" spans="1:10" x14ac:dyDescent="0.25">
      <c r="A2265" t="s">
        <v>334</v>
      </c>
      <c r="B2265" t="s">
        <v>459</v>
      </c>
      <c r="C2265" t="s">
        <v>20</v>
      </c>
      <c r="D2265" t="s">
        <v>162</v>
      </c>
      <c r="E2265">
        <v>83</v>
      </c>
      <c r="F2265">
        <v>159</v>
      </c>
      <c r="G2265">
        <v>13</v>
      </c>
      <c r="H2265">
        <v>256</v>
      </c>
      <c r="J2265">
        <v>2</v>
      </c>
    </row>
    <row r="2266" spans="1:10" x14ac:dyDescent="0.25">
      <c r="A2266" t="s">
        <v>334</v>
      </c>
      <c r="B2266" t="s">
        <v>460</v>
      </c>
      <c r="C2266" t="s">
        <v>20</v>
      </c>
      <c r="D2266" t="s">
        <v>162</v>
      </c>
      <c r="E2266">
        <v>43</v>
      </c>
      <c r="F2266">
        <v>26</v>
      </c>
      <c r="G2266">
        <v>2</v>
      </c>
      <c r="H2266">
        <v>2</v>
      </c>
      <c r="J2266">
        <v>3</v>
      </c>
    </row>
    <row r="2267" spans="1:10" x14ac:dyDescent="0.25">
      <c r="A2267" t="s">
        <v>334</v>
      </c>
      <c r="B2267" t="s">
        <v>461</v>
      </c>
      <c r="C2267" t="s">
        <v>20</v>
      </c>
      <c r="D2267" t="s">
        <v>162</v>
      </c>
      <c r="E2267">
        <v>40</v>
      </c>
      <c r="F2267">
        <v>125</v>
      </c>
      <c r="G2267">
        <v>8</v>
      </c>
      <c r="H2267">
        <v>174</v>
      </c>
      <c r="J2267">
        <v>4</v>
      </c>
    </row>
    <row r="2268" spans="1:10" x14ac:dyDescent="0.25">
      <c r="A2268" t="s">
        <v>334</v>
      </c>
      <c r="B2268" t="s">
        <v>462</v>
      </c>
      <c r="C2268" t="s">
        <v>20</v>
      </c>
      <c r="D2268" t="s">
        <v>162</v>
      </c>
      <c r="E2268">
        <v>40</v>
      </c>
      <c r="F2268">
        <v>31</v>
      </c>
      <c r="G2268">
        <v>5</v>
      </c>
      <c r="H2268">
        <v>76</v>
      </c>
      <c r="J2268">
        <v>5</v>
      </c>
    </row>
    <row r="2269" spans="1:10" x14ac:dyDescent="0.25">
      <c r="A2269" t="s">
        <v>334</v>
      </c>
      <c r="B2269" t="s">
        <v>463</v>
      </c>
      <c r="C2269" t="s">
        <v>20</v>
      </c>
      <c r="D2269" t="s">
        <v>162</v>
      </c>
      <c r="F2269">
        <v>2</v>
      </c>
      <c r="H2269">
        <v>2</v>
      </c>
      <c r="J2269">
        <v>6</v>
      </c>
    </row>
    <row r="2270" spans="1:10" x14ac:dyDescent="0.25">
      <c r="A2270" t="s">
        <v>334</v>
      </c>
      <c r="B2270" t="s">
        <v>464</v>
      </c>
      <c r="C2270" t="s">
        <v>20</v>
      </c>
      <c r="D2270" t="s">
        <v>162</v>
      </c>
      <c r="E2270">
        <v>1</v>
      </c>
      <c r="F2270">
        <v>2</v>
      </c>
      <c r="H2270">
        <v>3</v>
      </c>
      <c r="J2270">
        <v>7</v>
      </c>
    </row>
    <row r="2271" spans="1:10" x14ac:dyDescent="0.25">
      <c r="A2271" t="s">
        <v>334</v>
      </c>
      <c r="B2271" t="s">
        <v>465</v>
      </c>
      <c r="C2271" t="s">
        <v>20</v>
      </c>
      <c r="D2271" t="s">
        <v>162</v>
      </c>
      <c r="J2271">
        <v>8</v>
      </c>
    </row>
    <row r="2272" spans="1:10" x14ac:dyDescent="0.25">
      <c r="A2272" t="s">
        <v>334</v>
      </c>
      <c r="B2272" t="s">
        <v>466</v>
      </c>
      <c r="C2272" t="s">
        <v>20</v>
      </c>
      <c r="D2272" t="s">
        <v>162</v>
      </c>
      <c r="E2272">
        <v>3</v>
      </c>
      <c r="F2272">
        <v>13</v>
      </c>
      <c r="H2272">
        <v>16</v>
      </c>
      <c r="J2272">
        <v>9</v>
      </c>
    </row>
    <row r="2273" spans="1:10" x14ac:dyDescent="0.25">
      <c r="A2273" t="s">
        <v>334</v>
      </c>
      <c r="B2273" t="s">
        <v>467</v>
      </c>
      <c r="C2273" t="s">
        <v>20</v>
      </c>
      <c r="D2273" t="s">
        <v>162</v>
      </c>
      <c r="J2273">
        <v>10</v>
      </c>
    </row>
    <row r="2274" spans="1:10" x14ac:dyDescent="0.25">
      <c r="A2274" t="s">
        <v>334</v>
      </c>
      <c r="B2274" t="s">
        <v>468</v>
      </c>
      <c r="C2274" t="s">
        <v>20</v>
      </c>
      <c r="D2274" t="s">
        <v>162</v>
      </c>
      <c r="E2274">
        <v>77</v>
      </c>
      <c r="F2274">
        <v>141</v>
      </c>
      <c r="G2274">
        <v>13</v>
      </c>
      <c r="H2274">
        <v>232</v>
      </c>
      <c r="J2274">
        <v>11</v>
      </c>
    </row>
    <row r="2275" spans="1:10" x14ac:dyDescent="0.25">
      <c r="A2275" t="s">
        <v>334</v>
      </c>
      <c r="B2275" t="s">
        <v>469</v>
      </c>
      <c r="C2275" t="s">
        <v>20</v>
      </c>
      <c r="D2275" t="s">
        <v>162</v>
      </c>
      <c r="E2275">
        <v>2</v>
      </c>
      <c r="F2275">
        <v>4</v>
      </c>
      <c r="H2275">
        <v>6</v>
      </c>
      <c r="J2275">
        <v>12</v>
      </c>
    </row>
    <row r="2276" spans="1:10" x14ac:dyDescent="0.25">
      <c r="A2276" t="s">
        <v>334</v>
      </c>
      <c r="B2276" t="s">
        <v>470</v>
      </c>
      <c r="C2276" t="s">
        <v>20</v>
      </c>
      <c r="D2276" t="s">
        <v>162</v>
      </c>
      <c r="E2276">
        <v>1</v>
      </c>
      <c r="F2276">
        <v>2</v>
      </c>
      <c r="H2276">
        <v>3</v>
      </c>
      <c r="J2276">
        <v>13</v>
      </c>
    </row>
    <row r="2277" spans="1:10" x14ac:dyDescent="0.25">
      <c r="A2277" t="s">
        <v>334</v>
      </c>
      <c r="B2277" t="s">
        <v>471</v>
      </c>
      <c r="C2277" t="s">
        <v>20</v>
      </c>
      <c r="D2277" t="s">
        <v>162</v>
      </c>
      <c r="E2277">
        <v>11</v>
      </c>
      <c r="F2277">
        <v>15</v>
      </c>
      <c r="G2277">
        <v>9</v>
      </c>
      <c r="H2277">
        <v>35</v>
      </c>
      <c r="J2277">
        <v>14</v>
      </c>
    </row>
    <row r="2278" spans="1:10" x14ac:dyDescent="0.25">
      <c r="A2278" t="s">
        <v>334</v>
      </c>
      <c r="B2278" t="s">
        <v>472</v>
      </c>
      <c r="C2278" t="s">
        <v>20</v>
      </c>
      <c r="D2278" t="s">
        <v>162</v>
      </c>
      <c r="J2278">
        <v>15</v>
      </c>
    </row>
    <row r="2279" spans="1:10" x14ac:dyDescent="0.25">
      <c r="A2279" t="s">
        <v>334</v>
      </c>
      <c r="B2279" t="s">
        <v>473</v>
      </c>
      <c r="C2279" t="s">
        <v>20</v>
      </c>
      <c r="D2279" t="s">
        <v>162</v>
      </c>
      <c r="E2279">
        <v>65</v>
      </c>
      <c r="F2279">
        <v>94</v>
      </c>
      <c r="G2279">
        <v>5</v>
      </c>
      <c r="H2279">
        <v>165</v>
      </c>
      <c r="J2279">
        <v>16</v>
      </c>
    </row>
    <row r="2280" spans="1:10" x14ac:dyDescent="0.25">
      <c r="A2280" t="s">
        <v>334</v>
      </c>
      <c r="B2280" t="s">
        <v>474</v>
      </c>
      <c r="C2280" t="s">
        <v>20</v>
      </c>
      <c r="D2280" t="s">
        <v>162</v>
      </c>
      <c r="E2280">
        <v>62</v>
      </c>
      <c r="F2280">
        <v>119</v>
      </c>
      <c r="G2280">
        <v>12</v>
      </c>
      <c r="H2280">
        <v>194</v>
      </c>
      <c r="J2280">
        <v>17</v>
      </c>
    </row>
    <row r="2281" spans="1:10" x14ac:dyDescent="0.25">
      <c r="A2281" t="s">
        <v>334</v>
      </c>
      <c r="B2281" t="s">
        <v>475</v>
      </c>
      <c r="C2281" t="s">
        <v>20</v>
      </c>
      <c r="D2281" t="s">
        <v>162</v>
      </c>
      <c r="E2281">
        <v>1</v>
      </c>
      <c r="F2281">
        <v>2</v>
      </c>
      <c r="H2281">
        <v>3</v>
      </c>
      <c r="J2281">
        <v>18</v>
      </c>
    </row>
    <row r="2282" spans="1:10" x14ac:dyDescent="0.25">
      <c r="A2282" t="s">
        <v>334</v>
      </c>
      <c r="B2282" t="s">
        <v>476</v>
      </c>
      <c r="C2282" t="s">
        <v>20</v>
      </c>
      <c r="D2282" t="s">
        <v>162</v>
      </c>
      <c r="E2282">
        <v>6</v>
      </c>
      <c r="F2282">
        <v>9</v>
      </c>
      <c r="G2282">
        <v>1</v>
      </c>
      <c r="H2282">
        <v>16</v>
      </c>
      <c r="J2282">
        <v>19</v>
      </c>
    </row>
    <row r="2283" spans="1:10" x14ac:dyDescent="0.25">
      <c r="A2283" t="s">
        <v>334</v>
      </c>
      <c r="B2283" t="s">
        <v>477</v>
      </c>
      <c r="C2283" t="s">
        <v>20</v>
      </c>
      <c r="D2283" t="s">
        <v>162</v>
      </c>
      <c r="E2283">
        <v>4</v>
      </c>
      <c r="F2283">
        <v>11</v>
      </c>
      <c r="H2283">
        <v>15</v>
      </c>
      <c r="J2283">
        <v>20</v>
      </c>
    </row>
    <row r="2284" spans="1:10" x14ac:dyDescent="0.25">
      <c r="A2284" t="s">
        <v>334</v>
      </c>
      <c r="B2284" t="s">
        <v>478</v>
      </c>
      <c r="C2284" t="s">
        <v>20</v>
      </c>
      <c r="D2284" t="s">
        <v>162</v>
      </c>
      <c r="E2284">
        <v>5</v>
      </c>
      <c r="F2284">
        <v>2</v>
      </c>
      <c r="H2284">
        <v>7</v>
      </c>
      <c r="J2284">
        <v>21</v>
      </c>
    </row>
    <row r="2285" spans="1:10" x14ac:dyDescent="0.25">
      <c r="A2285" t="s">
        <v>334</v>
      </c>
      <c r="B2285" t="s">
        <v>479</v>
      </c>
      <c r="C2285" t="s">
        <v>20</v>
      </c>
      <c r="D2285" t="s">
        <v>162</v>
      </c>
      <c r="E2285">
        <v>1</v>
      </c>
      <c r="F2285">
        <v>2</v>
      </c>
      <c r="H2285">
        <v>3</v>
      </c>
      <c r="J2285">
        <v>22</v>
      </c>
    </row>
    <row r="2286" spans="1:10" x14ac:dyDescent="0.25">
      <c r="A2286" t="s">
        <v>334</v>
      </c>
      <c r="B2286" t="s">
        <v>480</v>
      </c>
      <c r="C2286" t="s">
        <v>20</v>
      </c>
      <c r="D2286" t="s">
        <v>162</v>
      </c>
      <c r="F2286">
        <v>1</v>
      </c>
      <c r="H2286">
        <v>1</v>
      </c>
      <c r="J2286">
        <v>23</v>
      </c>
    </row>
    <row r="2287" spans="1:10" x14ac:dyDescent="0.25">
      <c r="A2287" t="s">
        <v>334</v>
      </c>
      <c r="B2287" t="s">
        <v>481</v>
      </c>
      <c r="C2287" t="s">
        <v>20</v>
      </c>
      <c r="D2287" t="s">
        <v>162</v>
      </c>
      <c r="E2287">
        <v>22</v>
      </c>
      <c r="F2287">
        <v>33</v>
      </c>
      <c r="G2287">
        <v>3</v>
      </c>
      <c r="H2287">
        <v>58</v>
      </c>
      <c r="J2287">
        <v>24</v>
      </c>
    </row>
    <row r="2288" spans="1:10" x14ac:dyDescent="0.25">
      <c r="A2288" t="s">
        <v>334</v>
      </c>
      <c r="B2288" t="s">
        <v>482</v>
      </c>
      <c r="C2288" t="s">
        <v>20</v>
      </c>
      <c r="D2288" t="s">
        <v>162</v>
      </c>
      <c r="E2288">
        <v>24</v>
      </c>
      <c r="F2288">
        <v>16</v>
      </c>
      <c r="H2288">
        <v>40</v>
      </c>
      <c r="J2288">
        <v>25</v>
      </c>
    </row>
    <row r="2289" spans="1:10" x14ac:dyDescent="0.25">
      <c r="A2289" t="s">
        <v>334</v>
      </c>
      <c r="B2289" t="s">
        <v>483</v>
      </c>
      <c r="C2289" t="s">
        <v>20</v>
      </c>
      <c r="D2289" t="s">
        <v>162</v>
      </c>
      <c r="E2289">
        <v>1</v>
      </c>
      <c r="F2289">
        <v>12</v>
      </c>
      <c r="H2289">
        <v>13</v>
      </c>
      <c r="J2289">
        <v>26</v>
      </c>
    </row>
    <row r="2290" spans="1:10" x14ac:dyDescent="0.25">
      <c r="A2290" t="s">
        <v>334</v>
      </c>
      <c r="B2290" t="s">
        <v>484</v>
      </c>
      <c r="C2290" t="s">
        <v>20</v>
      </c>
      <c r="D2290" t="s">
        <v>162</v>
      </c>
      <c r="E2290">
        <v>2</v>
      </c>
      <c r="F2290">
        <v>2</v>
      </c>
      <c r="H2290">
        <v>4</v>
      </c>
      <c r="J2290">
        <v>27</v>
      </c>
    </row>
    <row r="2291" spans="1:10" x14ac:dyDescent="0.25">
      <c r="A2291" t="s">
        <v>334</v>
      </c>
      <c r="B2291" t="s">
        <v>485</v>
      </c>
      <c r="C2291" t="s">
        <v>20</v>
      </c>
      <c r="D2291" t="s">
        <v>162</v>
      </c>
      <c r="J2291">
        <v>28</v>
      </c>
    </row>
    <row r="2292" spans="1:10" x14ac:dyDescent="0.25">
      <c r="A2292" t="s">
        <v>334</v>
      </c>
      <c r="B2292" t="s">
        <v>486</v>
      </c>
      <c r="C2292" t="s">
        <v>20</v>
      </c>
      <c r="D2292" t="s">
        <v>162</v>
      </c>
      <c r="E2292">
        <v>5</v>
      </c>
      <c r="F2292">
        <v>5</v>
      </c>
      <c r="H2292">
        <v>10</v>
      </c>
      <c r="J2292">
        <v>29</v>
      </c>
    </row>
    <row r="2293" spans="1:10" x14ac:dyDescent="0.25">
      <c r="A2293" t="s">
        <v>334</v>
      </c>
      <c r="B2293" t="s">
        <v>487</v>
      </c>
      <c r="C2293" t="s">
        <v>20</v>
      </c>
      <c r="D2293" t="s">
        <v>162</v>
      </c>
      <c r="J2293">
        <v>30</v>
      </c>
    </row>
    <row r="2294" spans="1:10" x14ac:dyDescent="0.25">
      <c r="A2294" t="s">
        <v>334</v>
      </c>
      <c r="B2294" t="s">
        <v>488</v>
      </c>
      <c r="C2294" t="s">
        <v>20</v>
      </c>
      <c r="D2294" t="s">
        <v>162</v>
      </c>
      <c r="J2294">
        <v>31</v>
      </c>
    </row>
    <row r="2295" spans="1:10" x14ac:dyDescent="0.25">
      <c r="A2295" t="s">
        <v>334</v>
      </c>
      <c r="B2295" t="s">
        <v>489</v>
      </c>
      <c r="C2295" t="s">
        <v>20</v>
      </c>
      <c r="D2295" t="s">
        <v>162</v>
      </c>
      <c r="E2295">
        <v>8</v>
      </c>
      <c r="F2295">
        <v>9</v>
      </c>
      <c r="H2295">
        <v>17</v>
      </c>
      <c r="J2295">
        <v>32</v>
      </c>
    </row>
    <row r="2296" spans="1:10" x14ac:dyDescent="0.25">
      <c r="A2296" t="s">
        <v>334</v>
      </c>
      <c r="B2296" t="s">
        <v>490</v>
      </c>
      <c r="C2296" t="s">
        <v>20</v>
      </c>
      <c r="D2296" t="s">
        <v>162</v>
      </c>
      <c r="E2296">
        <v>8</v>
      </c>
      <c r="F2296">
        <v>15</v>
      </c>
      <c r="G2296">
        <v>1</v>
      </c>
      <c r="H2296">
        <v>24</v>
      </c>
      <c r="J2296">
        <v>33</v>
      </c>
    </row>
    <row r="2297" spans="1:10" x14ac:dyDescent="0.25">
      <c r="A2297" t="s">
        <v>334</v>
      </c>
      <c r="B2297" t="s">
        <v>491</v>
      </c>
      <c r="C2297" t="s">
        <v>20</v>
      </c>
      <c r="D2297" t="s">
        <v>162</v>
      </c>
      <c r="E2297">
        <v>0.81299999999999994</v>
      </c>
      <c r="F2297">
        <v>0.71399999999999997</v>
      </c>
      <c r="G2297">
        <v>0.9</v>
      </c>
      <c r="H2297">
        <v>0.80300000000000005</v>
      </c>
      <c r="J2297">
        <v>34</v>
      </c>
    </row>
    <row r="2298" spans="1:10" x14ac:dyDescent="0.25">
      <c r="A2298" t="s">
        <v>334</v>
      </c>
      <c r="B2298" t="s">
        <v>492</v>
      </c>
      <c r="C2298" t="s">
        <v>20</v>
      </c>
      <c r="D2298" t="s">
        <v>162</v>
      </c>
      <c r="E2298">
        <v>0.75900000000000001</v>
      </c>
      <c r="F2298">
        <v>0.72699999999999998</v>
      </c>
      <c r="G2298">
        <v>0.8</v>
      </c>
      <c r="H2298">
        <v>0.76100000000000001</v>
      </c>
      <c r="J2298">
        <v>35</v>
      </c>
    </row>
    <row r="2299" spans="1:10" x14ac:dyDescent="0.25">
      <c r="A2299" t="s">
        <v>334</v>
      </c>
      <c r="B2299" t="s">
        <v>178</v>
      </c>
      <c r="C2299" t="s">
        <v>20</v>
      </c>
      <c r="D2299" t="s">
        <v>162</v>
      </c>
      <c r="E2299">
        <v>8328</v>
      </c>
      <c r="F2299">
        <v>9595</v>
      </c>
      <c r="G2299">
        <v>13166</v>
      </c>
      <c r="H2299">
        <v>9021</v>
      </c>
      <c r="J2299">
        <v>36</v>
      </c>
    </row>
    <row r="2300" spans="1:10" x14ac:dyDescent="0.25">
      <c r="A2300" t="s">
        <v>334</v>
      </c>
      <c r="B2300" t="s">
        <v>493</v>
      </c>
      <c r="C2300" t="s">
        <v>20</v>
      </c>
      <c r="D2300" t="s">
        <v>162</v>
      </c>
      <c r="J2300">
        <v>39</v>
      </c>
    </row>
    <row r="2301" spans="1:10" x14ac:dyDescent="0.25">
      <c r="A2301" t="s">
        <v>334</v>
      </c>
      <c r="B2301" t="s">
        <v>494</v>
      </c>
      <c r="C2301" t="s">
        <v>20</v>
      </c>
      <c r="D2301" t="s">
        <v>162</v>
      </c>
      <c r="J2301">
        <v>40</v>
      </c>
    </row>
    <row r="2302" spans="1:10" x14ac:dyDescent="0.25">
      <c r="A2302" t="s">
        <v>334</v>
      </c>
      <c r="B2302" t="s">
        <v>495</v>
      </c>
      <c r="C2302" t="s">
        <v>20</v>
      </c>
      <c r="D2302" t="s">
        <v>162</v>
      </c>
      <c r="J2302">
        <v>41</v>
      </c>
    </row>
    <row r="2303" spans="1:10" x14ac:dyDescent="0.25">
      <c r="A2303" t="s">
        <v>332</v>
      </c>
      <c r="B2303" t="s">
        <v>458</v>
      </c>
      <c r="C2303" t="s">
        <v>20</v>
      </c>
      <c r="D2303" t="s">
        <v>163</v>
      </c>
      <c r="E2303">
        <v>1</v>
      </c>
      <c r="F2303">
        <v>51</v>
      </c>
      <c r="G2303">
        <v>2</v>
      </c>
      <c r="H2303">
        <v>54</v>
      </c>
      <c r="J2303">
        <v>1</v>
      </c>
    </row>
    <row r="2304" spans="1:10" x14ac:dyDescent="0.25">
      <c r="A2304" t="s">
        <v>332</v>
      </c>
      <c r="B2304" t="s">
        <v>459</v>
      </c>
      <c r="C2304" t="s">
        <v>20</v>
      </c>
      <c r="D2304" t="s">
        <v>163</v>
      </c>
      <c r="F2304">
        <v>45</v>
      </c>
      <c r="G2304">
        <v>10</v>
      </c>
      <c r="H2304">
        <v>55</v>
      </c>
      <c r="J2304">
        <v>2</v>
      </c>
    </row>
    <row r="2305" spans="1:10" x14ac:dyDescent="0.25">
      <c r="A2305" t="s">
        <v>332</v>
      </c>
      <c r="B2305" t="s">
        <v>460</v>
      </c>
      <c r="C2305" t="s">
        <v>20</v>
      </c>
      <c r="D2305" t="s">
        <v>163</v>
      </c>
      <c r="F2305">
        <v>26</v>
      </c>
      <c r="H2305">
        <v>3</v>
      </c>
      <c r="J2305">
        <v>3</v>
      </c>
    </row>
    <row r="2306" spans="1:10" x14ac:dyDescent="0.25">
      <c r="A2306" t="s">
        <v>332</v>
      </c>
      <c r="B2306" t="s">
        <v>461</v>
      </c>
      <c r="C2306" t="s">
        <v>20</v>
      </c>
      <c r="D2306" t="s">
        <v>163</v>
      </c>
      <c r="F2306">
        <v>29</v>
      </c>
      <c r="G2306">
        <v>5</v>
      </c>
      <c r="H2306">
        <v>34</v>
      </c>
      <c r="J2306">
        <v>4</v>
      </c>
    </row>
    <row r="2307" spans="1:10" x14ac:dyDescent="0.25">
      <c r="A2307" t="s">
        <v>332</v>
      </c>
      <c r="B2307" t="s">
        <v>462</v>
      </c>
      <c r="C2307" t="s">
        <v>20</v>
      </c>
      <c r="D2307" t="s">
        <v>163</v>
      </c>
      <c r="F2307">
        <v>16</v>
      </c>
      <c r="G2307">
        <v>5</v>
      </c>
      <c r="H2307">
        <v>21</v>
      </c>
      <c r="J2307">
        <v>5</v>
      </c>
    </row>
    <row r="2308" spans="1:10" x14ac:dyDescent="0.25">
      <c r="A2308" t="s">
        <v>332</v>
      </c>
      <c r="B2308" t="s">
        <v>463</v>
      </c>
      <c r="C2308" t="s">
        <v>20</v>
      </c>
      <c r="D2308" t="s">
        <v>163</v>
      </c>
      <c r="J2308">
        <v>6</v>
      </c>
    </row>
    <row r="2309" spans="1:10" x14ac:dyDescent="0.25">
      <c r="A2309" t="s">
        <v>332</v>
      </c>
      <c r="B2309" t="s">
        <v>464</v>
      </c>
      <c r="C2309" t="s">
        <v>20</v>
      </c>
      <c r="D2309" t="s">
        <v>163</v>
      </c>
      <c r="J2309">
        <v>7</v>
      </c>
    </row>
    <row r="2310" spans="1:10" x14ac:dyDescent="0.25">
      <c r="A2310" t="s">
        <v>332</v>
      </c>
      <c r="B2310" t="s">
        <v>465</v>
      </c>
      <c r="C2310" t="s">
        <v>20</v>
      </c>
      <c r="D2310" t="s">
        <v>163</v>
      </c>
      <c r="J2310">
        <v>8</v>
      </c>
    </row>
    <row r="2311" spans="1:10" x14ac:dyDescent="0.25">
      <c r="A2311" t="s">
        <v>332</v>
      </c>
      <c r="B2311" t="s">
        <v>466</v>
      </c>
      <c r="C2311" t="s">
        <v>20</v>
      </c>
      <c r="D2311" t="s">
        <v>163</v>
      </c>
      <c r="F2311">
        <v>2</v>
      </c>
      <c r="H2311">
        <v>2</v>
      </c>
      <c r="J2311">
        <v>9</v>
      </c>
    </row>
    <row r="2312" spans="1:10" x14ac:dyDescent="0.25">
      <c r="A2312" t="s">
        <v>332</v>
      </c>
      <c r="B2312" t="s">
        <v>467</v>
      </c>
      <c r="C2312" t="s">
        <v>20</v>
      </c>
      <c r="D2312" t="s">
        <v>163</v>
      </c>
      <c r="J2312">
        <v>10</v>
      </c>
    </row>
    <row r="2313" spans="1:10" x14ac:dyDescent="0.25">
      <c r="A2313" t="s">
        <v>332</v>
      </c>
      <c r="B2313" t="s">
        <v>468</v>
      </c>
      <c r="C2313" t="s">
        <v>20</v>
      </c>
      <c r="D2313" t="s">
        <v>163</v>
      </c>
      <c r="F2313">
        <v>41</v>
      </c>
      <c r="G2313">
        <v>9</v>
      </c>
      <c r="H2313">
        <v>50</v>
      </c>
      <c r="J2313">
        <v>11</v>
      </c>
    </row>
    <row r="2314" spans="1:10" x14ac:dyDescent="0.25">
      <c r="A2314" t="s">
        <v>332</v>
      </c>
      <c r="B2314" t="s">
        <v>469</v>
      </c>
      <c r="C2314" t="s">
        <v>20</v>
      </c>
      <c r="D2314" t="s">
        <v>163</v>
      </c>
      <c r="J2314">
        <v>12</v>
      </c>
    </row>
    <row r="2315" spans="1:10" x14ac:dyDescent="0.25">
      <c r="A2315" t="s">
        <v>332</v>
      </c>
      <c r="B2315" t="s">
        <v>470</v>
      </c>
      <c r="C2315" t="s">
        <v>20</v>
      </c>
      <c r="D2315" t="s">
        <v>163</v>
      </c>
      <c r="F2315">
        <v>1</v>
      </c>
      <c r="H2315">
        <v>1</v>
      </c>
      <c r="J2315">
        <v>13</v>
      </c>
    </row>
    <row r="2316" spans="1:10" x14ac:dyDescent="0.25">
      <c r="A2316" t="s">
        <v>332</v>
      </c>
      <c r="B2316" t="s">
        <v>471</v>
      </c>
      <c r="C2316" t="s">
        <v>20</v>
      </c>
      <c r="D2316" t="s">
        <v>163</v>
      </c>
      <c r="F2316">
        <v>2</v>
      </c>
      <c r="G2316">
        <v>6</v>
      </c>
      <c r="H2316">
        <v>8</v>
      </c>
      <c r="J2316">
        <v>14</v>
      </c>
    </row>
    <row r="2317" spans="1:10" x14ac:dyDescent="0.25">
      <c r="A2317" t="s">
        <v>332</v>
      </c>
      <c r="B2317" t="s">
        <v>472</v>
      </c>
      <c r="C2317" t="s">
        <v>20</v>
      </c>
      <c r="D2317" t="s">
        <v>163</v>
      </c>
      <c r="J2317">
        <v>15</v>
      </c>
    </row>
    <row r="2318" spans="1:10" x14ac:dyDescent="0.25">
      <c r="A2318" t="s">
        <v>332</v>
      </c>
      <c r="B2318" t="s">
        <v>473</v>
      </c>
      <c r="C2318" t="s">
        <v>20</v>
      </c>
      <c r="D2318" t="s">
        <v>163</v>
      </c>
      <c r="F2318">
        <v>43</v>
      </c>
      <c r="G2318">
        <v>5</v>
      </c>
      <c r="H2318">
        <v>48</v>
      </c>
      <c r="J2318">
        <v>16</v>
      </c>
    </row>
    <row r="2319" spans="1:10" x14ac:dyDescent="0.25">
      <c r="A2319" t="s">
        <v>332</v>
      </c>
      <c r="B2319" t="s">
        <v>474</v>
      </c>
      <c r="C2319" t="s">
        <v>20</v>
      </c>
      <c r="D2319" t="s">
        <v>163</v>
      </c>
      <c r="F2319">
        <v>30</v>
      </c>
      <c r="G2319">
        <v>9</v>
      </c>
      <c r="H2319">
        <v>39</v>
      </c>
      <c r="J2319">
        <v>17</v>
      </c>
    </row>
    <row r="2320" spans="1:10" x14ac:dyDescent="0.25">
      <c r="A2320" t="s">
        <v>332</v>
      </c>
      <c r="B2320" t="s">
        <v>475</v>
      </c>
      <c r="C2320" t="s">
        <v>20</v>
      </c>
      <c r="D2320" t="s">
        <v>163</v>
      </c>
      <c r="F2320">
        <v>2</v>
      </c>
      <c r="H2320">
        <v>2</v>
      </c>
      <c r="J2320">
        <v>18</v>
      </c>
    </row>
    <row r="2321" spans="1:10" x14ac:dyDescent="0.25">
      <c r="A2321" t="s">
        <v>332</v>
      </c>
      <c r="B2321" t="s">
        <v>476</v>
      </c>
      <c r="C2321" t="s">
        <v>20</v>
      </c>
      <c r="D2321" t="s">
        <v>163</v>
      </c>
      <c r="F2321">
        <v>1</v>
      </c>
      <c r="G2321">
        <v>1</v>
      </c>
      <c r="H2321">
        <v>2</v>
      </c>
      <c r="J2321">
        <v>19</v>
      </c>
    </row>
    <row r="2322" spans="1:10" x14ac:dyDescent="0.25">
      <c r="A2322" t="s">
        <v>332</v>
      </c>
      <c r="B2322" t="s">
        <v>477</v>
      </c>
      <c r="C2322" t="s">
        <v>20</v>
      </c>
      <c r="D2322" t="s">
        <v>163</v>
      </c>
      <c r="F2322">
        <v>3</v>
      </c>
      <c r="H2322">
        <v>3</v>
      </c>
      <c r="J2322">
        <v>20</v>
      </c>
    </row>
    <row r="2323" spans="1:10" x14ac:dyDescent="0.25">
      <c r="A2323" t="s">
        <v>332</v>
      </c>
      <c r="B2323" t="s">
        <v>478</v>
      </c>
      <c r="C2323" t="s">
        <v>20</v>
      </c>
      <c r="D2323" t="s">
        <v>163</v>
      </c>
      <c r="F2323">
        <v>4</v>
      </c>
      <c r="H2323">
        <v>4</v>
      </c>
      <c r="J2323">
        <v>21</v>
      </c>
    </row>
    <row r="2324" spans="1:10" x14ac:dyDescent="0.25">
      <c r="A2324" t="s">
        <v>332</v>
      </c>
      <c r="B2324" t="s">
        <v>479</v>
      </c>
      <c r="C2324" t="s">
        <v>20</v>
      </c>
      <c r="D2324" t="s">
        <v>163</v>
      </c>
      <c r="F2324">
        <v>1</v>
      </c>
      <c r="H2324">
        <v>1</v>
      </c>
      <c r="J2324">
        <v>22</v>
      </c>
    </row>
    <row r="2325" spans="1:10" x14ac:dyDescent="0.25">
      <c r="A2325" t="s">
        <v>332</v>
      </c>
      <c r="B2325" t="s">
        <v>480</v>
      </c>
      <c r="C2325" t="s">
        <v>20</v>
      </c>
      <c r="D2325" t="s">
        <v>163</v>
      </c>
      <c r="J2325">
        <v>23</v>
      </c>
    </row>
    <row r="2326" spans="1:10" x14ac:dyDescent="0.25">
      <c r="A2326" t="s">
        <v>332</v>
      </c>
      <c r="B2326" t="s">
        <v>481</v>
      </c>
      <c r="C2326" t="s">
        <v>20</v>
      </c>
      <c r="D2326" t="s">
        <v>163</v>
      </c>
      <c r="F2326">
        <v>41</v>
      </c>
      <c r="G2326">
        <v>5</v>
      </c>
      <c r="H2326">
        <v>46</v>
      </c>
      <c r="J2326">
        <v>24</v>
      </c>
    </row>
    <row r="2327" spans="1:10" x14ac:dyDescent="0.25">
      <c r="A2327" t="s">
        <v>332</v>
      </c>
      <c r="B2327" t="s">
        <v>482</v>
      </c>
      <c r="C2327" t="s">
        <v>20</v>
      </c>
      <c r="D2327" t="s">
        <v>163</v>
      </c>
      <c r="F2327">
        <v>24</v>
      </c>
      <c r="H2327">
        <v>24</v>
      </c>
      <c r="J2327">
        <v>25</v>
      </c>
    </row>
    <row r="2328" spans="1:10" x14ac:dyDescent="0.25">
      <c r="A2328" t="s">
        <v>332</v>
      </c>
      <c r="B2328" t="s">
        <v>483</v>
      </c>
      <c r="C2328" t="s">
        <v>20</v>
      </c>
      <c r="D2328" t="s">
        <v>163</v>
      </c>
      <c r="G2328">
        <v>1</v>
      </c>
      <c r="H2328">
        <v>1</v>
      </c>
      <c r="J2328">
        <v>26</v>
      </c>
    </row>
    <row r="2329" spans="1:10" x14ac:dyDescent="0.25">
      <c r="A2329" t="s">
        <v>332</v>
      </c>
      <c r="B2329" t="s">
        <v>484</v>
      </c>
      <c r="C2329" t="s">
        <v>20</v>
      </c>
      <c r="D2329" t="s">
        <v>163</v>
      </c>
      <c r="J2329">
        <v>27</v>
      </c>
    </row>
    <row r="2330" spans="1:10" x14ac:dyDescent="0.25">
      <c r="A2330" t="s">
        <v>332</v>
      </c>
      <c r="B2330" t="s">
        <v>485</v>
      </c>
      <c r="C2330" t="s">
        <v>20</v>
      </c>
      <c r="D2330" t="s">
        <v>163</v>
      </c>
      <c r="J2330">
        <v>28</v>
      </c>
    </row>
    <row r="2331" spans="1:10" x14ac:dyDescent="0.25">
      <c r="A2331" t="s">
        <v>332</v>
      </c>
      <c r="B2331" t="s">
        <v>486</v>
      </c>
      <c r="C2331" t="s">
        <v>20</v>
      </c>
      <c r="D2331" t="s">
        <v>163</v>
      </c>
      <c r="F2331">
        <v>2</v>
      </c>
      <c r="H2331">
        <v>2</v>
      </c>
      <c r="J2331">
        <v>29</v>
      </c>
    </row>
    <row r="2332" spans="1:10" x14ac:dyDescent="0.25">
      <c r="A2332" t="s">
        <v>332</v>
      </c>
      <c r="B2332" t="s">
        <v>487</v>
      </c>
      <c r="C2332" t="s">
        <v>20</v>
      </c>
      <c r="D2332" t="s">
        <v>163</v>
      </c>
      <c r="J2332">
        <v>30</v>
      </c>
    </row>
    <row r="2333" spans="1:10" x14ac:dyDescent="0.25">
      <c r="A2333" t="s">
        <v>332</v>
      </c>
      <c r="B2333" t="s">
        <v>488</v>
      </c>
      <c r="C2333" t="s">
        <v>20</v>
      </c>
      <c r="D2333" t="s">
        <v>163</v>
      </c>
      <c r="J2333">
        <v>31</v>
      </c>
    </row>
    <row r="2334" spans="1:10" x14ac:dyDescent="0.25">
      <c r="A2334" t="s">
        <v>332</v>
      </c>
      <c r="B2334" t="s">
        <v>489</v>
      </c>
      <c r="C2334" t="s">
        <v>20</v>
      </c>
      <c r="D2334" t="s">
        <v>163</v>
      </c>
      <c r="G2334">
        <v>1</v>
      </c>
      <c r="H2334">
        <v>1</v>
      </c>
      <c r="J2334">
        <v>32</v>
      </c>
    </row>
    <row r="2335" spans="1:10" x14ac:dyDescent="0.25">
      <c r="A2335" t="s">
        <v>332</v>
      </c>
      <c r="B2335" t="s">
        <v>490</v>
      </c>
      <c r="C2335" t="s">
        <v>20</v>
      </c>
      <c r="D2335" t="s">
        <v>163</v>
      </c>
      <c r="J2335">
        <v>33</v>
      </c>
    </row>
    <row r="2336" spans="1:10" x14ac:dyDescent="0.25">
      <c r="A2336" t="s">
        <v>332</v>
      </c>
      <c r="B2336" t="s">
        <v>491</v>
      </c>
      <c r="C2336" t="s">
        <v>20</v>
      </c>
      <c r="D2336" t="s">
        <v>163</v>
      </c>
      <c r="F2336">
        <v>0.64300000000000002</v>
      </c>
      <c r="G2336">
        <v>1</v>
      </c>
      <c r="H2336">
        <v>0.66700000000000004</v>
      </c>
      <c r="J2336">
        <v>34</v>
      </c>
    </row>
    <row r="2337" spans="1:10" x14ac:dyDescent="0.25">
      <c r="A2337" t="s">
        <v>332</v>
      </c>
      <c r="B2337" t="s">
        <v>492</v>
      </c>
      <c r="C2337" t="s">
        <v>20</v>
      </c>
      <c r="D2337" t="s">
        <v>163</v>
      </c>
      <c r="F2337">
        <v>0.5</v>
      </c>
      <c r="G2337">
        <v>0.83299999999999996</v>
      </c>
      <c r="H2337">
        <v>0.60699999999999998</v>
      </c>
      <c r="J2337">
        <v>35</v>
      </c>
    </row>
    <row r="2338" spans="1:10" x14ac:dyDescent="0.25">
      <c r="A2338" t="s">
        <v>332</v>
      </c>
      <c r="B2338" t="s">
        <v>178</v>
      </c>
      <c r="C2338" t="s">
        <v>20</v>
      </c>
      <c r="D2338" t="s">
        <v>163</v>
      </c>
      <c r="F2338">
        <v>5668</v>
      </c>
      <c r="G2338">
        <v>7147</v>
      </c>
      <c r="H2338">
        <v>6513</v>
      </c>
      <c r="J2338">
        <v>36</v>
      </c>
    </row>
    <row r="2339" spans="1:10" x14ac:dyDescent="0.25">
      <c r="A2339" t="s">
        <v>332</v>
      </c>
      <c r="B2339" t="s">
        <v>493</v>
      </c>
      <c r="C2339" t="s">
        <v>20</v>
      </c>
      <c r="D2339" t="s">
        <v>163</v>
      </c>
      <c r="J2339">
        <v>39</v>
      </c>
    </row>
    <row r="2340" spans="1:10" x14ac:dyDescent="0.25">
      <c r="A2340" t="s">
        <v>332</v>
      </c>
      <c r="B2340" t="s">
        <v>494</v>
      </c>
      <c r="C2340" t="s">
        <v>20</v>
      </c>
      <c r="D2340" t="s">
        <v>163</v>
      </c>
      <c r="J2340">
        <v>40</v>
      </c>
    </row>
    <row r="2341" spans="1:10" x14ac:dyDescent="0.25">
      <c r="A2341" t="s">
        <v>332</v>
      </c>
      <c r="B2341" t="s">
        <v>495</v>
      </c>
      <c r="C2341" t="s">
        <v>20</v>
      </c>
      <c r="D2341" t="s">
        <v>163</v>
      </c>
      <c r="J2341">
        <v>41</v>
      </c>
    </row>
    <row r="2342" spans="1:10" x14ac:dyDescent="0.25">
      <c r="A2342" t="s">
        <v>333</v>
      </c>
      <c r="B2342" t="s">
        <v>458</v>
      </c>
      <c r="C2342" t="s">
        <v>20</v>
      </c>
      <c r="D2342" t="s">
        <v>164</v>
      </c>
      <c r="E2342">
        <v>30</v>
      </c>
      <c r="F2342">
        <v>179</v>
      </c>
      <c r="G2342">
        <v>10</v>
      </c>
      <c r="H2342">
        <v>222</v>
      </c>
      <c r="J2342">
        <v>1</v>
      </c>
    </row>
    <row r="2343" spans="1:10" x14ac:dyDescent="0.25">
      <c r="A2343" t="s">
        <v>333</v>
      </c>
      <c r="B2343" t="s">
        <v>459</v>
      </c>
      <c r="C2343" t="s">
        <v>20</v>
      </c>
      <c r="D2343" t="s">
        <v>164</v>
      </c>
      <c r="E2343">
        <v>38</v>
      </c>
      <c r="F2343">
        <v>133</v>
      </c>
      <c r="G2343">
        <v>50</v>
      </c>
      <c r="H2343">
        <v>222</v>
      </c>
      <c r="J2343">
        <v>2</v>
      </c>
    </row>
    <row r="2344" spans="1:10" x14ac:dyDescent="0.25">
      <c r="A2344" t="s">
        <v>333</v>
      </c>
      <c r="B2344" t="s">
        <v>460</v>
      </c>
      <c r="C2344" t="s">
        <v>20</v>
      </c>
      <c r="D2344" t="s">
        <v>164</v>
      </c>
      <c r="E2344">
        <v>12</v>
      </c>
      <c r="F2344">
        <v>62</v>
      </c>
      <c r="G2344">
        <v>2</v>
      </c>
      <c r="H2344">
        <v>1</v>
      </c>
      <c r="J2344">
        <v>3</v>
      </c>
    </row>
    <row r="2345" spans="1:10" x14ac:dyDescent="0.25">
      <c r="A2345" t="s">
        <v>333</v>
      </c>
      <c r="B2345" t="s">
        <v>461</v>
      </c>
      <c r="C2345" t="s">
        <v>20</v>
      </c>
      <c r="D2345" t="s">
        <v>164</v>
      </c>
      <c r="E2345">
        <v>20</v>
      </c>
      <c r="F2345">
        <v>71</v>
      </c>
      <c r="G2345">
        <v>29</v>
      </c>
      <c r="H2345">
        <v>120</v>
      </c>
      <c r="J2345">
        <v>4</v>
      </c>
    </row>
    <row r="2346" spans="1:10" x14ac:dyDescent="0.25">
      <c r="A2346" t="s">
        <v>333</v>
      </c>
      <c r="B2346" t="s">
        <v>462</v>
      </c>
      <c r="C2346" t="s">
        <v>20</v>
      </c>
      <c r="D2346" t="s">
        <v>164</v>
      </c>
      <c r="E2346">
        <v>17</v>
      </c>
      <c r="F2346">
        <v>62</v>
      </c>
      <c r="G2346">
        <v>21</v>
      </c>
      <c r="H2346">
        <v>101</v>
      </c>
      <c r="J2346">
        <v>5</v>
      </c>
    </row>
    <row r="2347" spans="1:10" x14ac:dyDescent="0.25">
      <c r="A2347" t="s">
        <v>333</v>
      </c>
      <c r="B2347" t="s">
        <v>463</v>
      </c>
      <c r="C2347" t="s">
        <v>20</v>
      </c>
      <c r="D2347" t="s">
        <v>164</v>
      </c>
      <c r="F2347">
        <v>9</v>
      </c>
      <c r="G2347">
        <v>1</v>
      </c>
      <c r="H2347">
        <v>10</v>
      </c>
      <c r="J2347">
        <v>6</v>
      </c>
    </row>
    <row r="2348" spans="1:10" x14ac:dyDescent="0.25">
      <c r="A2348" t="s">
        <v>333</v>
      </c>
      <c r="B2348" t="s">
        <v>464</v>
      </c>
      <c r="C2348" t="s">
        <v>20</v>
      </c>
      <c r="D2348" t="s">
        <v>164</v>
      </c>
      <c r="F2348">
        <v>1</v>
      </c>
      <c r="G2348">
        <v>1</v>
      </c>
      <c r="H2348">
        <v>2</v>
      </c>
      <c r="J2348">
        <v>7</v>
      </c>
    </row>
    <row r="2349" spans="1:10" x14ac:dyDescent="0.25">
      <c r="A2349" t="s">
        <v>333</v>
      </c>
      <c r="B2349" t="s">
        <v>465</v>
      </c>
      <c r="C2349" t="s">
        <v>20</v>
      </c>
      <c r="D2349" t="s">
        <v>164</v>
      </c>
      <c r="E2349">
        <v>1</v>
      </c>
      <c r="F2349">
        <v>1</v>
      </c>
      <c r="H2349">
        <v>2</v>
      </c>
      <c r="J2349">
        <v>8</v>
      </c>
    </row>
    <row r="2350" spans="1:10" x14ac:dyDescent="0.25">
      <c r="A2350" t="s">
        <v>333</v>
      </c>
      <c r="B2350" t="s">
        <v>466</v>
      </c>
      <c r="C2350" t="s">
        <v>20</v>
      </c>
      <c r="D2350" t="s">
        <v>164</v>
      </c>
      <c r="E2350">
        <v>4</v>
      </c>
      <c r="F2350">
        <v>11</v>
      </c>
      <c r="G2350">
        <v>7</v>
      </c>
      <c r="H2350">
        <v>22</v>
      </c>
      <c r="J2350">
        <v>9</v>
      </c>
    </row>
    <row r="2351" spans="1:10" x14ac:dyDescent="0.25">
      <c r="A2351" t="s">
        <v>333</v>
      </c>
      <c r="B2351" t="s">
        <v>467</v>
      </c>
      <c r="C2351" t="s">
        <v>20</v>
      </c>
      <c r="D2351" t="s">
        <v>164</v>
      </c>
      <c r="G2351">
        <v>1</v>
      </c>
      <c r="H2351">
        <v>1</v>
      </c>
      <c r="J2351">
        <v>10</v>
      </c>
    </row>
    <row r="2352" spans="1:10" x14ac:dyDescent="0.25">
      <c r="A2352" t="s">
        <v>333</v>
      </c>
      <c r="B2352" t="s">
        <v>468</v>
      </c>
      <c r="C2352" t="s">
        <v>20</v>
      </c>
      <c r="D2352" t="s">
        <v>164</v>
      </c>
      <c r="E2352">
        <v>32</v>
      </c>
      <c r="F2352">
        <v>117</v>
      </c>
      <c r="G2352">
        <v>44</v>
      </c>
      <c r="H2352">
        <v>194</v>
      </c>
      <c r="J2352">
        <v>11</v>
      </c>
    </row>
    <row r="2353" spans="1:10" x14ac:dyDescent="0.25">
      <c r="A2353" t="s">
        <v>333</v>
      </c>
      <c r="B2353" t="s">
        <v>469</v>
      </c>
      <c r="C2353" t="s">
        <v>20</v>
      </c>
      <c r="D2353" t="s">
        <v>164</v>
      </c>
      <c r="F2353">
        <v>3</v>
      </c>
      <c r="G2353">
        <v>2</v>
      </c>
      <c r="H2353">
        <v>5</v>
      </c>
      <c r="J2353">
        <v>12</v>
      </c>
    </row>
    <row r="2354" spans="1:10" x14ac:dyDescent="0.25">
      <c r="A2354" t="s">
        <v>333</v>
      </c>
      <c r="B2354" t="s">
        <v>470</v>
      </c>
      <c r="C2354" t="s">
        <v>20</v>
      </c>
      <c r="D2354" t="s">
        <v>164</v>
      </c>
      <c r="E2354">
        <v>3</v>
      </c>
      <c r="F2354">
        <v>6</v>
      </c>
      <c r="H2354">
        <v>9</v>
      </c>
      <c r="J2354">
        <v>13</v>
      </c>
    </row>
    <row r="2355" spans="1:10" x14ac:dyDescent="0.25">
      <c r="A2355" t="s">
        <v>333</v>
      </c>
      <c r="B2355" t="s">
        <v>471</v>
      </c>
      <c r="C2355" t="s">
        <v>20</v>
      </c>
      <c r="D2355" t="s">
        <v>164</v>
      </c>
      <c r="E2355">
        <v>1</v>
      </c>
      <c r="F2355">
        <v>8</v>
      </c>
      <c r="G2355">
        <v>22</v>
      </c>
      <c r="H2355">
        <v>31</v>
      </c>
      <c r="J2355">
        <v>14</v>
      </c>
    </row>
    <row r="2356" spans="1:10" x14ac:dyDescent="0.25">
      <c r="A2356" t="s">
        <v>333</v>
      </c>
      <c r="B2356" t="s">
        <v>472</v>
      </c>
      <c r="C2356" t="s">
        <v>20</v>
      </c>
      <c r="D2356" t="s">
        <v>164</v>
      </c>
      <c r="J2356">
        <v>15</v>
      </c>
    </row>
    <row r="2357" spans="1:10" x14ac:dyDescent="0.25">
      <c r="A2357" t="s">
        <v>333</v>
      </c>
      <c r="B2357" t="s">
        <v>473</v>
      </c>
      <c r="C2357" t="s">
        <v>20</v>
      </c>
      <c r="D2357" t="s">
        <v>164</v>
      </c>
      <c r="E2357">
        <v>35</v>
      </c>
      <c r="F2357">
        <v>130</v>
      </c>
      <c r="G2357">
        <v>36</v>
      </c>
      <c r="H2357">
        <v>201</v>
      </c>
      <c r="J2357">
        <v>16</v>
      </c>
    </row>
    <row r="2358" spans="1:10" x14ac:dyDescent="0.25">
      <c r="A2358" t="s">
        <v>333</v>
      </c>
      <c r="B2358" t="s">
        <v>474</v>
      </c>
      <c r="C2358" t="s">
        <v>20</v>
      </c>
      <c r="D2358" t="s">
        <v>164</v>
      </c>
      <c r="E2358">
        <v>27</v>
      </c>
      <c r="F2358">
        <v>48</v>
      </c>
      <c r="G2358">
        <v>41</v>
      </c>
      <c r="H2358">
        <v>116</v>
      </c>
      <c r="J2358">
        <v>17</v>
      </c>
    </row>
    <row r="2359" spans="1:10" x14ac:dyDescent="0.25">
      <c r="A2359" t="s">
        <v>333</v>
      </c>
      <c r="B2359" t="s">
        <v>475</v>
      </c>
      <c r="C2359" t="s">
        <v>20</v>
      </c>
      <c r="D2359" t="s">
        <v>164</v>
      </c>
      <c r="E2359">
        <v>1</v>
      </c>
      <c r="F2359">
        <v>2</v>
      </c>
      <c r="G2359">
        <v>1</v>
      </c>
      <c r="H2359">
        <v>4</v>
      </c>
      <c r="J2359">
        <v>18</v>
      </c>
    </row>
    <row r="2360" spans="1:10" x14ac:dyDescent="0.25">
      <c r="A2360" t="s">
        <v>333</v>
      </c>
      <c r="B2360" t="s">
        <v>476</v>
      </c>
      <c r="C2360" t="s">
        <v>20</v>
      </c>
      <c r="D2360" t="s">
        <v>164</v>
      </c>
      <c r="E2360">
        <v>2</v>
      </c>
      <c r="F2360">
        <v>11</v>
      </c>
      <c r="G2360">
        <v>2</v>
      </c>
      <c r="H2360">
        <v>16</v>
      </c>
      <c r="J2360">
        <v>19</v>
      </c>
    </row>
    <row r="2361" spans="1:10" x14ac:dyDescent="0.25">
      <c r="A2361" t="s">
        <v>333</v>
      </c>
      <c r="B2361" t="s">
        <v>477</v>
      </c>
      <c r="C2361" t="s">
        <v>20</v>
      </c>
      <c r="D2361" t="s">
        <v>164</v>
      </c>
      <c r="E2361">
        <v>3</v>
      </c>
      <c r="F2361">
        <v>18</v>
      </c>
      <c r="G2361">
        <v>2</v>
      </c>
      <c r="H2361">
        <v>23</v>
      </c>
      <c r="J2361">
        <v>20</v>
      </c>
    </row>
    <row r="2362" spans="1:10" x14ac:dyDescent="0.25">
      <c r="A2362" t="s">
        <v>333</v>
      </c>
      <c r="B2362" t="s">
        <v>478</v>
      </c>
      <c r="C2362" t="s">
        <v>20</v>
      </c>
      <c r="D2362" t="s">
        <v>164</v>
      </c>
      <c r="E2362">
        <v>2</v>
      </c>
      <c r="F2362">
        <v>40</v>
      </c>
      <c r="G2362">
        <v>1</v>
      </c>
      <c r="H2362">
        <v>43</v>
      </c>
      <c r="J2362">
        <v>21</v>
      </c>
    </row>
    <row r="2363" spans="1:10" x14ac:dyDescent="0.25">
      <c r="A2363" t="s">
        <v>333</v>
      </c>
      <c r="B2363" t="s">
        <v>479</v>
      </c>
      <c r="C2363" t="s">
        <v>20</v>
      </c>
      <c r="D2363" t="s">
        <v>164</v>
      </c>
      <c r="E2363">
        <v>1</v>
      </c>
      <c r="F2363">
        <v>8</v>
      </c>
      <c r="G2363">
        <v>1</v>
      </c>
      <c r="H2363">
        <v>10</v>
      </c>
      <c r="J2363">
        <v>22</v>
      </c>
    </row>
    <row r="2364" spans="1:10" x14ac:dyDescent="0.25">
      <c r="A2364" t="s">
        <v>333</v>
      </c>
      <c r="B2364" t="s">
        <v>480</v>
      </c>
      <c r="C2364" t="s">
        <v>20</v>
      </c>
      <c r="D2364" t="s">
        <v>164</v>
      </c>
      <c r="F2364">
        <v>1</v>
      </c>
      <c r="H2364">
        <v>1</v>
      </c>
      <c r="J2364">
        <v>23</v>
      </c>
    </row>
    <row r="2365" spans="1:10" x14ac:dyDescent="0.25">
      <c r="A2365" t="s">
        <v>333</v>
      </c>
      <c r="B2365" t="s">
        <v>481</v>
      </c>
      <c r="C2365" t="s">
        <v>20</v>
      </c>
      <c r="D2365" t="s">
        <v>164</v>
      </c>
      <c r="E2365">
        <v>17</v>
      </c>
      <c r="F2365">
        <v>15</v>
      </c>
      <c r="G2365">
        <v>26</v>
      </c>
      <c r="H2365">
        <v>58</v>
      </c>
      <c r="J2365">
        <v>24</v>
      </c>
    </row>
    <row r="2366" spans="1:10" x14ac:dyDescent="0.25">
      <c r="A2366" t="s">
        <v>333</v>
      </c>
      <c r="B2366" t="s">
        <v>482</v>
      </c>
      <c r="C2366" t="s">
        <v>20</v>
      </c>
      <c r="D2366" t="s">
        <v>164</v>
      </c>
      <c r="E2366">
        <v>18</v>
      </c>
      <c r="F2366">
        <v>48</v>
      </c>
      <c r="G2366">
        <v>6</v>
      </c>
      <c r="H2366">
        <v>72</v>
      </c>
      <c r="J2366">
        <v>25</v>
      </c>
    </row>
    <row r="2367" spans="1:10" x14ac:dyDescent="0.25">
      <c r="A2367" t="s">
        <v>333</v>
      </c>
      <c r="B2367" t="s">
        <v>483</v>
      </c>
      <c r="C2367" t="s">
        <v>20</v>
      </c>
      <c r="D2367" t="s">
        <v>164</v>
      </c>
      <c r="F2367">
        <v>2</v>
      </c>
      <c r="G2367">
        <v>3</v>
      </c>
      <c r="H2367">
        <v>6</v>
      </c>
      <c r="J2367">
        <v>26</v>
      </c>
    </row>
    <row r="2368" spans="1:10" x14ac:dyDescent="0.25">
      <c r="A2368" t="s">
        <v>333</v>
      </c>
      <c r="B2368" t="s">
        <v>484</v>
      </c>
      <c r="C2368" t="s">
        <v>20</v>
      </c>
      <c r="D2368" t="s">
        <v>164</v>
      </c>
      <c r="G2368">
        <v>1</v>
      </c>
      <c r="H2368">
        <v>1</v>
      </c>
      <c r="J2368">
        <v>27</v>
      </c>
    </row>
    <row r="2369" spans="1:10" x14ac:dyDescent="0.25">
      <c r="A2369" t="s">
        <v>333</v>
      </c>
      <c r="B2369" t="s">
        <v>485</v>
      </c>
      <c r="C2369" t="s">
        <v>20</v>
      </c>
      <c r="D2369" t="s">
        <v>164</v>
      </c>
      <c r="J2369">
        <v>28</v>
      </c>
    </row>
    <row r="2370" spans="1:10" x14ac:dyDescent="0.25">
      <c r="A2370" t="s">
        <v>333</v>
      </c>
      <c r="B2370" t="s">
        <v>486</v>
      </c>
      <c r="C2370" t="s">
        <v>20</v>
      </c>
      <c r="D2370" t="s">
        <v>164</v>
      </c>
      <c r="F2370">
        <v>3</v>
      </c>
      <c r="G2370">
        <v>3</v>
      </c>
      <c r="H2370">
        <v>6</v>
      </c>
      <c r="J2370">
        <v>29</v>
      </c>
    </row>
    <row r="2371" spans="1:10" x14ac:dyDescent="0.25">
      <c r="A2371" t="s">
        <v>333</v>
      </c>
      <c r="B2371" t="s">
        <v>487</v>
      </c>
      <c r="C2371" t="s">
        <v>20</v>
      </c>
      <c r="D2371" t="s">
        <v>164</v>
      </c>
      <c r="J2371">
        <v>30</v>
      </c>
    </row>
    <row r="2372" spans="1:10" x14ac:dyDescent="0.25">
      <c r="A2372" t="s">
        <v>333</v>
      </c>
      <c r="B2372" t="s">
        <v>488</v>
      </c>
      <c r="C2372" t="s">
        <v>20</v>
      </c>
      <c r="D2372" t="s">
        <v>164</v>
      </c>
      <c r="J2372">
        <v>31</v>
      </c>
    </row>
    <row r="2373" spans="1:10" x14ac:dyDescent="0.25">
      <c r="A2373" t="s">
        <v>333</v>
      </c>
      <c r="B2373" t="s">
        <v>489</v>
      </c>
      <c r="C2373" t="s">
        <v>20</v>
      </c>
      <c r="D2373" t="s">
        <v>164</v>
      </c>
      <c r="E2373">
        <v>3</v>
      </c>
      <c r="F2373">
        <v>5</v>
      </c>
      <c r="G2373">
        <v>8</v>
      </c>
      <c r="H2373">
        <v>16</v>
      </c>
      <c r="J2373">
        <v>32</v>
      </c>
    </row>
    <row r="2374" spans="1:10" x14ac:dyDescent="0.25">
      <c r="A2374" t="s">
        <v>333</v>
      </c>
      <c r="B2374" t="s">
        <v>490</v>
      </c>
      <c r="C2374" t="s">
        <v>20</v>
      </c>
      <c r="D2374" t="s">
        <v>164</v>
      </c>
      <c r="F2374">
        <v>4</v>
      </c>
      <c r="G2374">
        <v>3</v>
      </c>
      <c r="H2374">
        <v>7</v>
      </c>
      <c r="J2374">
        <v>33</v>
      </c>
    </row>
    <row r="2375" spans="1:10" x14ac:dyDescent="0.25">
      <c r="A2375" t="s">
        <v>333</v>
      </c>
      <c r="B2375" t="s">
        <v>491</v>
      </c>
      <c r="C2375" t="s">
        <v>20</v>
      </c>
      <c r="D2375" t="s">
        <v>164</v>
      </c>
      <c r="E2375">
        <v>0.72899999999999998</v>
      </c>
      <c r="F2375">
        <v>0.69799999999999995</v>
      </c>
      <c r="G2375">
        <v>0.82399999999999995</v>
      </c>
      <c r="H2375">
        <v>0.72699999999999998</v>
      </c>
      <c r="J2375">
        <v>34</v>
      </c>
    </row>
    <row r="2376" spans="1:10" x14ac:dyDescent="0.25">
      <c r="A2376" t="s">
        <v>333</v>
      </c>
      <c r="B2376" t="s">
        <v>492</v>
      </c>
      <c r="C2376" t="s">
        <v>20</v>
      </c>
      <c r="D2376" t="s">
        <v>164</v>
      </c>
      <c r="E2376">
        <v>0.7</v>
      </c>
      <c r="F2376">
        <v>0.61099999999999999</v>
      </c>
      <c r="G2376">
        <v>0.64700000000000002</v>
      </c>
      <c r="H2376">
        <v>0.68500000000000005</v>
      </c>
      <c r="J2376">
        <v>35</v>
      </c>
    </row>
    <row r="2377" spans="1:10" x14ac:dyDescent="0.25">
      <c r="A2377" t="s">
        <v>333</v>
      </c>
      <c r="B2377" t="s">
        <v>178</v>
      </c>
      <c r="C2377" t="s">
        <v>20</v>
      </c>
      <c r="D2377" t="s">
        <v>164</v>
      </c>
      <c r="E2377">
        <v>6832</v>
      </c>
      <c r="F2377">
        <v>10608</v>
      </c>
      <c r="G2377">
        <v>10017</v>
      </c>
      <c r="H2377">
        <v>8140</v>
      </c>
      <c r="J2377">
        <v>36</v>
      </c>
    </row>
    <row r="2378" spans="1:10" x14ac:dyDescent="0.25">
      <c r="A2378" t="s">
        <v>333</v>
      </c>
      <c r="B2378" t="s">
        <v>493</v>
      </c>
      <c r="C2378" t="s">
        <v>20</v>
      </c>
      <c r="D2378" t="s">
        <v>164</v>
      </c>
      <c r="G2378">
        <v>4</v>
      </c>
      <c r="J2378">
        <v>39</v>
      </c>
    </row>
    <row r="2379" spans="1:10" x14ac:dyDescent="0.25">
      <c r="A2379" t="s">
        <v>333</v>
      </c>
      <c r="B2379" t="s">
        <v>494</v>
      </c>
      <c r="C2379" t="s">
        <v>20</v>
      </c>
      <c r="D2379" t="s">
        <v>164</v>
      </c>
      <c r="G2379">
        <v>4</v>
      </c>
      <c r="H2379">
        <v>1</v>
      </c>
      <c r="J2379">
        <v>40</v>
      </c>
    </row>
    <row r="2380" spans="1:10" x14ac:dyDescent="0.25">
      <c r="A2380" t="s">
        <v>333</v>
      </c>
      <c r="B2380" t="s">
        <v>495</v>
      </c>
      <c r="C2380" t="s">
        <v>20</v>
      </c>
      <c r="D2380" t="s">
        <v>164</v>
      </c>
      <c r="G2380">
        <v>4</v>
      </c>
      <c r="H2380">
        <v>1</v>
      </c>
      <c r="J2380">
        <v>41</v>
      </c>
    </row>
    <row r="2381" spans="1:10" x14ac:dyDescent="0.25">
      <c r="A2381" t="s">
        <v>337</v>
      </c>
      <c r="B2381" t="s">
        <v>458</v>
      </c>
      <c r="C2381" t="s">
        <v>166</v>
      </c>
      <c r="D2381" t="s">
        <v>165</v>
      </c>
      <c r="E2381">
        <v>4</v>
      </c>
      <c r="F2381">
        <v>76</v>
      </c>
      <c r="G2381">
        <v>1</v>
      </c>
      <c r="H2381">
        <v>81</v>
      </c>
      <c r="J2381">
        <v>1</v>
      </c>
    </row>
    <row r="2382" spans="1:10" x14ac:dyDescent="0.25">
      <c r="A2382" t="s">
        <v>337</v>
      </c>
      <c r="B2382" t="s">
        <v>459</v>
      </c>
      <c r="C2382" t="s">
        <v>166</v>
      </c>
      <c r="D2382" t="s">
        <v>165</v>
      </c>
      <c r="E2382">
        <v>5</v>
      </c>
      <c r="F2382">
        <v>47</v>
      </c>
      <c r="G2382">
        <v>3</v>
      </c>
      <c r="H2382">
        <v>56</v>
      </c>
      <c r="J2382">
        <v>2</v>
      </c>
    </row>
    <row r="2383" spans="1:10" x14ac:dyDescent="0.25">
      <c r="A2383" t="s">
        <v>337</v>
      </c>
      <c r="B2383" t="s">
        <v>460</v>
      </c>
      <c r="C2383" t="s">
        <v>166</v>
      </c>
      <c r="D2383" t="s">
        <v>165</v>
      </c>
      <c r="E2383">
        <v>3</v>
      </c>
      <c r="F2383">
        <v>28</v>
      </c>
      <c r="G2383">
        <v>1</v>
      </c>
      <c r="J2383">
        <v>3</v>
      </c>
    </row>
    <row r="2384" spans="1:10" x14ac:dyDescent="0.25">
      <c r="A2384" t="s">
        <v>337</v>
      </c>
      <c r="B2384" t="s">
        <v>461</v>
      </c>
      <c r="C2384" t="s">
        <v>166</v>
      </c>
      <c r="D2384" t="s">
        <v>165</v>
      </c>
      <c r="E2384">
        <v>2</v>
      </c>
      <c r="F2384">
        <v>20</v>
      </c>
      <c r="G2384">
        <v>1</v>
      </c>
      <c r="H2384">
        <v>23</v>
      </c>
      <c r="J2384">
        <v>4</v>
      </c>
    </row>
    <row r="2385" spans="1:10" x14ac:dyDescent="0.25">
      <c r="A2385" t="s">
        <v>337</v>
      </c>
      <c r="B2385" t="s">
        <v>462</v>
      </c>
      <c r="C2385" t="s">
        <v>166</v>
      </c>
      <c r="D2385" t="s">
        <v>165</v>
      </c>
      <c r="E2385">
        <v>2</v>
      </c>
      <c r="F2385">
        <v>27</v>
      </c>
      <c r="G2385">
        <v>2</v>
      </c>
      <c r="H2385">
        <v>32</v>
      </c>
      <c r="J2385">
        <v>5</v>
      </c>
    </row>
    <row r="2386" spans="1:10" x14ac:dyDescent="0.25">
      <c r="A2386" t="s">
        <v>337</v>
      </c>
      <c r="B2386" t="s">
        <v>463</v>
      </c>
      <c r="C2386" t="s">
        <v>166</v>
      </c>
      <c r="D2386" t="s">
        <v>165</v>
      </c>
      <c r="J2386">
        <v>6</v>
      </c>
    </row>
    <row r="2387" spans="1:10" x14ac:dyDescent="0.25">
      <c r="A2387" t="s">
        <v>337</v>
      </c>
      <c r="B2387" t="s">
        <v>464</v>
      </c>
      <c r="C2387" t="s">
        <v>166</v>
      </c>
      <c r="D2387" t="s">
        <v>165</v>
      </c>
      <c r="J2387">
        <v>7</v>
      </c>
    </row>
    <row r="2388" spans="1:10" x14ac:dyDescent="0.25">
      <c r="A2388" t="s">
        <v>337</v>
      </c>
      <c r="B2388" t="s">
        <v>465</v>
      </c>
      <c r="C2388" t="s">
        <v>166</v>
      </c>
      <c r="D2388" t="s">
        <v>165</v>
      </c>
      <c r="J2388">
        <v>8</v>
      </c>
    </row>
    <row r="2389" spans="1:10" x14ac:dyDescent="0.25">
      <c r="A2389" t="s">
        <v>337</v>
      </c>
      <c r="B2389" t="s">
        <v>466</v>
      </c>
      <c r="C2389" t="s">
        <v>166</v>
      </c>
      <c r="D2389" t="s">
        <v>165</v>
      </c>
      <c r="F2389">
        <v>2</v>
      </c>
      <c r="H2389">
        <v>2</v>
      </c>
      <c r="J2389">
        <v>9</v>
      </c>
    </row>
    <row r="2390" spans="1:10" x14ac:dyDescent="0.25">
      <c r="A2390" t="s">
        <v>337</v>
      </c>
      <c r="B2390" t="s">
        <v>467</v>
      </c>
      <c r="C2390" t="s">
        <v>166</v>
      </c>
      <c r="D2390" t="s">
        <v>165</v>
      </c>
      <c r="J2390">
        <v>10</v>
      </c>
    </row>
    <row r="2391" spans="1:10" x14ac:dyDescent="0.25">
      <c r="A2391" t="s">
        <v>337</v>
      </c>
      <c r="B2391" t="s">
        <v>468</v>
      </c>
      <c r="C2391" t="s">
        <v>166</v>
      </c>
      <c r="D2391" t="s">
        <v>165</v>
      </c>
      <c r="E2391">
        <v>4</v>
      </c>
      <c r="F2391">
        <v>45</v>
      </c>
      <c r="G2391">
        <v>2</v>
      </c>
      <c r="H2391">
        <v>52</v>
      </c>
      <c r="J2391">
        <v>11</v>
      </c>
    </row>
    <row r="2392" spans="1:10" x14ac:dyDescent="0.25">
      <c r="A2392" t="s">
        <v>337</v>
      </c>
      <c r="B2392" t="s">
        <v>469</v>
      </c>
      <c r="C2392" t="s">
        <v>166</v>
      </c>
      <c r="D2392" t="s">
        <v>165</v>
      </c>
      <c r="J2392">
        <v>12</v>
      </c>
    </row>
    <row r="2393" spans="1:10" x14ac:dyDescent="0.25">
      <c r="A2393" t="s">
        <v>337</v>
      </c>
      <c r="B2393" t="s">
        <v>470</v>
      </c>
      <c r="C2393" t="s">
        <v>166</v>
      </c>
      <c r="D2393" t="s">
        <v>165</v>
      </c>
      <c r="F2393">
        <v>1</v>
      </c>
      <c r="H2393">
        <v>1</v>
      </c>
      <c r="J2393">
        <v>13</v>
      </c>
    </row>
    <row r="2394" spans="1:10" x14ac:dyDescent="0.25">
      <c r="A2394" t="s">
        <v>337</v>
      </c>
      <c r="B2394" t="s">
        <v>471</v>
      </c>
      <c r="C2394" t="s">
        <v>166</v>
      </c>
      <c r="D2394" t="s">
        <v>165</v>
      </c>
      <c r="E2394">
        <v>2</v>
      </c>
      <c r="F2394">
        <v>10</v>
      </c>
      <c r="H2394">
        <v>12</v>
      </c>
      <c r="J2394">
        <v>14</v>
      </c>
    </row>
    <row r="2395" spans="1:10" x14ac:dyDescent="0.25">
      <c r="A2395" t="s">
        <v>337</v>
      </c>
      <c r="B2395" t="s">
        <v>472</v>
      </c>
      <c r="C2395" t="s">
        <v>166</v>
      </c>
      <c r="D2395" t="s">
        <v>165</v>
      </c>
      <c r="J2395">
        <v>15</v>
      </c>
    </row>
    <row r="2396" spans="1:10" x14ac:dyDescent="0.25">
      <c r="A2396" t="s">
        <v>337</v>
      </c>
      <c r="B2396" t="s">
        <v>473</v>
      </c>
      <c r="C2396" t="s">
        <v>166</v>
      </c>
      <c r="D2396" t="s">
        <v>165</v>
      </c>
      <c r="E2396">
        <v>4</v>
      </c>
      <c r="F2396">
        <v>45</v>
      </c>
      <c r="G2396">
        <v>3</v>
      </c>
      <c r="H2396">
        <v>52</v>
      </c>
      <c r="J2396">
        <v>16</v>
      </c>
    </row>
    <row r="2397" spans="1:10" x14ac:dyDescent="0.25">
      <c r="A2397" t="s">
        <v>337</v>
      </c>
      <c r="B2397" t="s">
        <v>474</v>
      </c>
      <c r="C2397" t="s">
        <v>166</v>
      </c>
      <c r="D2397" t="s">
        <v>165</v>
      </c>
      <c r="E2397">
        <v>4</v>
      </c>
      <c r="F2397">
        <v>21</v>
      </c>
      <c r="H2397">
        <v>26</v>
      </c>
      <c r="J2397">
        <v>17</v>
      </c>
    </row>
    <row r="2398" spans="1:10" x14ac:dyDescent="0.25">
      <c r="A2398" t="s">
        <v>337</v>
      </c>
      <c r="B2398" t="s">
        <v>475</v>
      </c>
      <c r="C2398" t="s">
        <v>166</v>
      </c>
      <c r="D2398" t="s">
        <v>165</v>
      </c>
      <c r="F2398">
        <v>2</v>
      </c>
      <c r="G2398">
        <v>1</v>
      </c>
      <c r="H2398">
        <v>3</v>
      </c>
      <c r="J2398">
        <v>18</v>
      </c>
    </row>
    <row r="2399" spans="1:10" x14ac:dyDescent="0.25">
      <c r="A2399" t="s">
        <v>337</v>
      </c>
      <c r="B2399" t="s">
        <v>476</v>
      </c>
      <c r="C2399" t="s">
        <v>166</v>
      </c>
      <c r="D2399" t="s">
        <v>165</v>
      </c>
      <c r="F2399">
        <v>5</v>
      </c>
      <c r="H2399">
        <v>5</v>
      </c>
      <c r="J2399">
        <v>19</v>
      </c>
    </row>
    <row r="2400" spans="1:10" x14ac:dyDescent="0.25">
      <c r="A2400" t="s">
        <v>337</v>
      </c>
      <c r="B2400" t="s">
        <v>477</v>
      </c>
      <c r="C2400" t="s">
        <v>166</v>
      </c>
      <c r="D2400" t="s">
        <v>165</v>
      </c>
      <c r="E2400">
        <v>1</v>
      </c>
      <c r="F2400">
        <v>4</v>
      </c>
      <c r="G2400">
        <v>1</v>
      </c>
      <c r="H2400">
        <v>6</v>
      </c>
      <c r="J2400">
        <v>20</v>
      </c>
    </row>
    <row r="2401" spans="1:10" x14ac:dyDescent="0.25">
      <c r="A2401" t="s">
        <v>337</v>
      </c>
      <c r="B2401" t="s">
        <v>478</v>
      </c>
      <c r="C2401" t="s">
        <v>166</v>
      </c>
      <c r="D2401" t="s">
        <v>165</v>
      </c>
      <c r="F2401">
        <v>8</v>
      </c>
      <c r="H2401">
        <v>8</v>
      </c>
      <c r="J2401">
        <v>21</v>
      </c>
    </row>
    <row r="2402" spans="1:10" x14ac:dyDescent="0.25">
      <c r="A2402" t="s">
        <v>337</v>
      </c>
      <c r="B2402" t="s">
        <v>479</v>
      </c>
      <c r="C2402" t="s">
        <v>166</v>
      </c>
      <c r="D2402" t="s">
        <v>165</v>
      </c>
      <c r="F2402">
        <v>2</v>
      </c>
      <c r="G2402">
        <v>1</v>
      </c>
      <c r="H2402">
        <v>3</v>
      </c>
      <c r="J2402">
        <v>22</v>
      </c>
    </row>
    <row r="2403" spans="1:10" x14ac:dyDescent="0.25">
      <c r="A2403" t="s">
        <v>337</v>
      </c>
      <c r="B2403" t="s">
        <v>480</v>
      </c>
      <c r="C2403" t="s">
        <v>166</v>
      </c>
      <c r="D2403" t="s">
        <v>165</v>
      </c>
      <c r="J2403">
        <v>23</v>
      </c>
    </row>
    <row r="2404" spans="1:10" x14ac:dyDescent="0.25">
      <c r="A2404" t="s">
        <v>337</v>
      </c>
      <c r="B2404" t="s">
        <v>481</v>
      </c>
      <c r="C2404" t="s">
        <v>166</v>
      </c>
      <c r="D2404" t="s">
        <v>165</v>
      </c>
      <c r="E2404">
        <v>1</v>
      </c>
      <c r="F2404">
        <v>5</v>
      </c>
      <c r="G2404">
        <v>2</v>
      </c>
      <c r="H2404">
        <v>9</v>
      </c>
      <c r="J2404">
        <v>24</v>
      </c>
    </row>
    <row r="2405" spans="1:10" x14ac:dyDescent="0.25">
      <c r="A2405" t="s">
        <v>337</v>
      </c>
      <c r="B2405" t="s">
        <v>482</v>
      </c>
      <c r="C2405" t="s">
        <v>166</v>
      </c>
      <c r="D2405" t="s">
        <v>165</v>
      </c>
      <c r="E2405">
        <v>1</v>
      </c>
      <c r="F2405">
        <v>14</v>
      </c>
      <c r="H2405">
        <v>15</v>
      </c>
      <c r="J2405">
        <v>25</v>
      </c>
    </row>
    <row r="2406" spans="1:10" x14ac:dyDescent="0.25">
      <c r="A2406" t="s">
        <v>337</v>
      </c>
      <c r="B2406" t="s">
        <v>483</v>
      </c>
      <c r="C2406" t="s">
        <v>166</v>
      </c>
      <c r="D2406" t="s">
        <v>165</v>
      </c>
      <c r="F2406">
        <v>4</v>
      </c>
      <c r="H2406">
        <v>4</v>
      </c>
      <c r="J2406">
        <v>26</v>
      </c>
    </row>
    <row r="2407" spans="1:10" x14ac:dyDescent="0.25">
      <c r="A2407" t="s">
        <v>337</v>
      </c>
      <c r="B2407" t="s">
        <v>484</v>
      </c>
      <c r="C2407" t="s">
        <v>166</v>
      </c>
      <c r="D2407" t="s">
        <v>165</v>
      </c>
      <c r="J2407">
        <v>27</v>
      </c>
    </row>
    <row r="2408" spans="1:10" x14ac:dyDescent="0.25">
      <c r="A2408" t="s">
        <v>337</v>
      </c>
      <c r="B2408" t="s">
        <v>485</v>
      </c>
      <c r="C2408" t="s">
        <v>166</v>
      </c>
      <c r="D2408" t="s">
        <v>165</v>
      </c>
      <c r="J2408">
        <v>28</v>
      </c>
    </row>
    <row r="2409" spans="1:10" x14ac:dyDescent="0.25">
      <c r="A2409" t="s">
        <v>337</v>
      </c>
      <c r="B2409" t="s">
        <v>486</v>
      </c>
      <c r="C2409" t="s">
        <v>166</v>
      </c>
      <c r="D2409" t="s">
        <v>165</v>
      </c>
      <c r="J2409">
        <v>29</v>
      </c>
    </row>
    <row r="2410" spans="1:10" x14ac:dyDescent="0.25">
      <c r="A2410" t="s">
        <v>337</v>
      </c>
      <c r="B2410" t="s">
        <v>487</v>
      </c>
      <c r="C2410" t="s">
        <v>166</v>
      </c>
      <c r="D2410" t="s">
        <v>165</v>
      </c>
      <c r="J2410">
        <v>30</v>
      </c>
    </row>
    <row r="2411" spans="1:10" x14ac:dyDescent="0.25">
      <c r="A2411" t="s">
        <v>337</v>
      </c>
      <c r="B2411" t="s">
        <v>488</v>
      </c>
      <c r="C2411" t="s">
        <v>166</v>
      </c>
      <c r="D2411" t="s">
        <v>165</v>
      </c>
      <c r="J2411">
        <v>31</v>
      </c>
    </row>
    <row r="2412" spans="1:10" x14ac:dyDescent="0.25">
      <c r="A2412" t="s">
        <v>337</v>
      </c>
      <c r="B2412" t="s">
        <v>489</v>
      </c>
      <c r="C2412" t="s">
        <v>166</v>
      </c>
      <c r="D2412" t="s">
        <v>165</v>
      </c>
      <c r="E2412">
        <v>1</v>
      </c>
      <c r="F2412">
        <v>7</v>
      </c>
      <c r="H2412">
        <v>9</v>
      </c>
      <c r="J2412">
        <v>32</v>
      </c>
    </row>
    <row r="2413" spans="1:10" x14ac:dyDescent="0.25">
      <c r="A2413" t="s">
        <v>337</v>
      </c>
      <c r="B2413" t="s">
        <v>490</v>
      </c>
      <c r="C2413" t="s">
        <v>166</v>
      </c>
      <c r="D2413" t="s">
        <v>165</v>
      </c>
      <c r="E2413">
        <v>1</v>
      </c>
      <c r="F2413">
        <v>1</v>
      </c>
      <c r="H2413">
        <v>2</v>
      </c>
      <c r="J2413">
        <v>33</v>
      </c>
    </row>
    <row r="2414" spans="1:10" x14ac:dyDescent="0.25">
      <c r="A2414" t="s">
        <v>337</v>
      </c>
      <c r="B2414" t="s">
        <v>491</v>
      </c>
      <c r="C2414" t="s">
        <v>166</v>
      </c>
      <c r="D2414" t="s">
        <v>165</v>
      </c>
      <c r="E2414">
        <v>1</v>
      </c>
      <c r="F2414">
        <v>0.66700000000000004</v>
      </c>
      <c r="G2414">
        <v>1</v>
      </c>
      <c r="H2414">
        <v>0.75</v>
      </c>
      <c r="J2414">
        <v>34</v>
      </c>
    </row>
    <row r="2415" spans="1:10" x14ac:dyDescent="0.25">
      <c r="A2415" t="s">
        <v>337</v>
      </c>
      <c r="B2415" t="s">
        <v>492</v>
      </c>
      <c r="C2415" t="s">
        <v>166</v>
      </c>
      <c r="D2415" t="s">
        <v>165</v>
      </c>
      <c r="F2415">
        <v>0.73699999999999999</v>
      </c>
      <c r="G2415">
        <v>1</v>
      </c>
      <c r="H2415">
        <v>0.76200000000000001</v>
      </c>
      <c r="J2415">
        <v>35</v>
      </c>
    </row>
    <row r="2416" spans="1:10" x14ac:dyDescent="0.25">
      <c r="A2416" t="s">
        <v>337</v>
      </c>
      <c r="B2416" t="s">
        <v>178</v>
      </c>
      <c r="C2416" t="s">
        <v>166</v>
      </c>
      <c r="D2416" t="s">
        <v>165</v>
      </c>
      <c r="E2416">
        <v>11678</v>
      </c>
      <c r="F2416">
        <v>6927</v>
      </c>
      <c r="G2416">
        <v>9263</v>
      </c>
      <c r="H2416">
        <v>8040</v>
      </c>
      <c r="J2416">
        <v>36</v>
      </c>
    </row>
    <row r="2417" spans="1:10" x14ac:dyDescent="0.25">
      <c r="A2417" t="s">
        <v>337</v>
      </c>
      <c r="B2417" t="s">
        <v>493</v>
      </c>
      <c r="C2417" t="s">
        <v>166</v>
      </c>
      <c r="D2417" t="s">
        <v>165</v>
      </c>
      <c r="J2417">
        <v>39</v>
      </c>
    </row>
    <row r="2418" spans="1:10" x14ac:dyDescent="0.25">
      <c r="A2418" t="s">
        <v>337</v>
      </c>
      <c r="B2418" t="s">
        <v>494</v>
      </c>
      <c r="C2418" t="s">
        <v>166</v>
      </c>
      <c r="D2418" t="s">
        <v>165</v>
      </c>
      <c r="J2418">
        <v>40</v>
      </c>
    </row>
    <row r="2419" spans="1:10" x14ac:dyDescent="0.25">
      <c r="A2419" t="s">
        <v>337</v>
      </c>
      <c r="B2419" t="s">
        <v>495</v>
      </c>
      <c r="C2419" t="s">
        <v>166</v>
      </c>
      <c r="D2419" t="s">
        <v>165</v>
      </c>
      <c r="J2419">
        <v>41</v>
      </c>
    </row>
    <row r="2420" spans="1:10" x14ac:dyDescent="0.25">
      <c r="A2420" t="s">
        <v>335</v>
      </c>
      <c r="B2420" t="s">
        <v>458</v>
      </c>
      <c r="C2420" t="s">
        <v>166</v>
      </c>
      <c r="D2420" t="s">
        <v>167</v>
      </c>
      <c r="E2420">
        <v>38</v>
      </c>
      <c r="F2420">
        <v>166</v>
      </c>
      <c r="G2420">
        <v>4</v>
      </c>
      <c r="H2420">
        <v>208</v>
      </c>
      <c r="J2420">
        <v>1</v>
      </c>
    </row>
    <row r="2421" spans="1:10" x14ac:dyDescent="0.25">
      <c r="A2421" t="s">
        <v>335</v>
      </c>
      <c r="B2421" t="s">
        <v>459</v>
      </c>
      <c r="C2421" t="s">
        <v>166</v>
      </c>
      <c r="D2421" t="s">
        <v>167</v>
      </c>
      <c r="E2421">
        <v>51</v>
      </c>
      <c r="F2421">
        <v>229</v>
      </c>
      <c r="G2421">
        <v>3</v>
      </c>
      <c r="H2421">
        <v>283</v>
      </c>
      <c r="J2421">
        <v>2</v>
      </c>
    </row>
    <row r="2422" spans="1:10" x14ac:dyDescent="0.25">
      <c r="A2422" t="s">
        <v>335</v>
      </c>
      <c r="B2422" t="s">
        <v>460</v>
      </c>
      <c r="C2422" t="s">
        <v>166</v>
      </c>
      <c r="D2422" t="s">
        <v>167</v>
      </c>
      <c r="E2422">
        <v>27</v>
      </c>
      <c r="F2422">
        <v>87</v>
      </c>
      <c r="H2422">
        <v>1</v>
      </c>
      <c r="J2422">
        <v>3</v>
      </c>
    </row>
    <row r="2423" spans="1:10" x14ac:dyDescent="0.25">
      <c r="A2423" t="s">
        <v>335</v>
      </c>
      <c r="B2423" t="s">
        <v>461</v>
      </c>
      <c r="C2423" t="s">
        <v>166</v>
      </c>
      <c r="D2423" t="s">
        <v>167</v>
      </c>
      <c r="E2423">
        <v>32</v>
      </c>
      <c r="F2423">
        <v>122</v>
      </c>
      <c r="G2423">
        <v>1</v>
      </c>
      <c r="H2423">
        <v>155</v>
      </c>
      <c r="J2423">
        <v>4</v>
      </c>
    </row>
    <row r="2424" spans="1:10" x14ac:dyDescent="0.25">
      <c r="A2424" t="s">
        <v>335</v>
      </c>
      <c r="B2424" t="s">
        <v>462</v>
      </c>
      <c r="C2424" t="s">
        <v>166</v>
      </c>
      <c r="D2424" t="s">
        <v>167</v>
      </c>
      <c r="E2424">
        <v>19</v>
      </c>
      <c r="F2424">
        <v>107</v>
      </c>
      <c r="G2424">
        <v>2</v>
      </c>
      <c r="H2424">
        <v>128</v>
      </c>
      <c r="J2424">
        <v>5</v>
      </c>
    </row>
    <row r="2425" spans="1:10" x14ac:dyDescent="0.25">
      <c r="A2425" t="s">
        <v>335</v>
      </c>
      <c r="B2425" t="s">
        <v>463</v>
      </c>
      <c r="C2425" t="s">
        <v>166</v>
      </c>
      <c r="D2425" t="s">
        <v>167</v>
      </c>
      <c r="E2425">
        <v>1</v>
      </c>
      <c r="F2425">
        <v>11</v>
      </c>
      <c r="H2425">
        <v>12</v>
      </c>
      <c r="J2425">
        <v>6</v>
      </c>
    </row>
    <row r="2426" spans="1:10" x14ac:dyDescent="0.25">
      <c r="A2426" t="s">
        <v>335</v>
      </c>
      <c r="B2426" t="s">
        <v>464</v>
      </c>
      <c r="C2426" t="s">
        <v>166</v>
      </c>
      <c r="D2426" t="s">
        <v>167</v>
      </c>
      <c r="F2426">
        <v>1</v>
      </c>
      <c r="H2426">
        <v>1</v>
      </c>
      <c r="J2426">
        <v>7</v>
      </c>
    </row>
    <row r="2427" spans="1:10" x14ac:dyDescent="0.25">
      <c r="A2427" t="s">
        <v>335</v>
      </c>
      <c r="B2427" t="s">
        <v>465</v>
      </c>
      <c r="C2427" t="s">
        <v>166</v>
      </c>
      <c r="D2427" t="s">
        <v>167</v>
      </c>
      <c r="F2427">
        <v>6</v>
      </c>
      <c r="H2427">
        <v>6</v>
      </c>
      <c r="J2427">
        <v>8</v>
      </c>
    </row>
    <row r="2428" spans="1:10" x14ac:dyDescent="0.25">
      <c r="A2428" t="s">
        <v>335</v>
      </c>
      <c r="B2428" t="s">
        <v>466</v>
      </c>
      <c r="C2428" t="s">
        <v>166</v>
      </c>
      <c r="D2428" t="s">
        <v>167</v>
      </c>
      <c r="E2428">
        <v>1</v>
      </c>
      <c r="F2428">
        <v>10</v>
      </c>
      <c r="G2428">
        <v>1</v>
      </c>
      <c r="H2428">
        <v>12</v>
      </c>
      <c r="J2428">
        <v>9</v>
      </c>
    </row>
    <row r="2429" spans="1:10" x14ac:dyDescent="0.25">
      <c r="A2429" t="s">
        <v>335</v>
      </c>
      <c r="B2429" t="s">
        <v>467</v>
      </c>
      <c r="C2429" t="s">
        <v>166</v>
      </c>
      <c r="D2429" t="s">
        <v>167</v>
      </c>
      <c r="J2429">
        <v>10</v>
      </c>
    </row>
    <row r="2430" spans="1:10" x14ac:dyDescent="0.25">
      <c r="A2430" t="s">
        <v>335</v>
      </c>
      <c r="B2430" t="s">
        <v>468</v>
      </c>
      <c r="C2430" t="s">
        <v>166</v>
      </c>
      <c r="D2430" t="s">
        <v>167</v>
      </c>
      <c r="E2430">
        <v>46</v>
      </c>
      <c r="F2430">
        <v>200</v>
      </c>
      <c r="G2430">
        <v>3</v>
      </c>
      <c r="H2430">
        <v>249</v>
      </c>
      <c r="J2430">
        <v>11</v>
      </c>
    </row>
    <row r="2431" spans="1:10" x14ac:dyDescent="0.25">
      <c r="A2431" t="s">
        <v>335</v>
      </c>
      <c r="B2431" t="s">
        <v>469</v>
      </c>
      <c r="C2431" t="s">
        <v>166</v>
      </c>
      <c r="D2431" t="s">
        <v>167</v>
      </c>
      <c r="F2431">
        <v>5</v>
      </c>
      <c r="G2431">
        <v>1</v>
      </c>
      <c r="H2431">
        <v>6</v>
      </c>
      <c r="J2431">
        <v>12</v>
      </c>
    </row>
    <row r="2432" spans="1:10" x14ac:dyDescent="0.25">
      <c r="A2432" t="s">
        <v>335</v>
      </c>
      <c r="B2432" t="s">
        <v>470</v>
      </c>
      <c r="C2432" t="s">
        <v>166</v>
      </c>
      <c r="D2432" t="s">
        <v>167</v>
      </c>
      <c r="E2432">
        <v>2</v>
      </c>
      <c r="F2432">
        <v>16</v>
      </c>
      <c r="H2432">
        <v>18</v>
      </c>
      <c r="J2432">
        <v>13</v>
      </c>
    </row>
    <row r="2433" spans="1:10" x14ac:dyDescent="0.25">
      <c r="A2433" t="s">
        <v>335</v>
      </c>
      <c r="B2433" t="s">
        <v>471</v>
      </c>
      <c r="C2433" t="s">
        <v>166</v>
      </c>
      <c r="D2433" t="s">
        <v>167</v>
      </c>
      <c r="E2433">
        <v>7</v>
      </c>
      <c r="F2433">
        <v>30</v>
      </c>
      <c r="G2433">
        <v>2</v>
      </c>
      <c r="H2433">
        <v>39</v>
      </c>
      <c r="J2433">
        <v>14</v>
      </c>
    </row>
    <row r="2434" spans="1:10" x14ac:dyDescent="0.25">
      <c r="A2434" t="s">
        <v>335</v>
      </c>
      <c r="B2434" t="s">
        <v>472</v>
      </c>
      <c r="C2434" t="s">
        <v>166</v>
      </c>
      <c r="D2434" t="s">
        <v>167</v>
      </c>
      <c r="J2434">
        <v>15</v>
      </c>
    </row>
    <row r="2435" spans="1:10" x14ac:dyDescent="0.25">
      <c r="A2435" t="s">
        <v>335</v>
      </c>
      <c r="B2435" t="s">
        <v>473</v>
      </c>
      <c r="C2435" t="s">
        <v>166</v>
      </c>
      <c r="D2435" t="s">
        <v>167</v>
      </c>
      <c r="E2435">
        <v>45</v>
      </c>
      <c r="F2435">
        <v>216</v>
      </c>
      <c r="G2435">
        <v>3</v>
      </c>
      <c r="H2435">
        <v>264</v>
      </c>
      <c r="J2435">
        <v>16</v>
      </c>
    </row>
    <row r="2436" spans="1:10" x14ac:dyDescent="0.25">
      <c r="A2436" t="s">
        <v>335</v>
      </c>
      <c r="B2436" t="s">
        <v>474</v>
      </c>
      <c r="C2436" t="s">
        <v>166</v>
      </c>
      <c r="D2436" t="s">
        <v>167</v>
      </c>
      <c r="E2436">
        <v>25</v>
      </c>
      <c r="F2436">
        <v>62</v>
      </c>
      <c r="G2436">
        <v>1</v>
      </c>
      <c r="H2436">
        <v>88</v>
      </c>
      <c r="J2436">
        <v>17</v>
      </c>
    </row>
    <row r="2437" spans="1:10" x14ac:dyDescent="0.25">
      <c r="A2437" t="s">
        <v>335</v>
      </c>
      <c r="B2437" t="s">
        <v>475</v>
      </c>
      <c r="C2437" t="s">
        <v>166</v>
      </c>
      <c r="D2437" t="s">
        <v>167</v>
      </c>
      <c r="E2437">
        <v>4</v>
      </c>
      <c r="F2437">
        <v>14</v>
      </c>
      <c r="H2437">
        <v>18</v>
      </c>
      <c r="J2437">
        <v>18</v>
      </c>
    </row>
    <row r="2438" spans="1:10" x14ac:dyDescent="0.25">
      <c r="A2438" t="s">
        <v>335</v>
      </c>
      <c r="B2438" t="s">
        <v>476</v>
      </c>
      <c r="C2438" t="s">
        <v>166</v>
      </c>
      <c r="D2438" t="s">
        <v>167</v>
      </c>
      <c r="E2438">
        <v>7</v>
      </c>
      <c r="F2438">
        <v>6</v>
      </c>
      <c r="H2438">
        <v>13</v>
      </c>
      <c r="J2438">
        <v>19</v>
      </c>
    </row>
    <row r="2439" spans="1:10" x14ac:dyDescent="0.25">
      <c r="A2439" t="s">
        <v>335</v>
      </c>
      <c r="B2439" t="s">
        <v>477</v>
      </c>
      <c r="C2439" t="s">
        <v>166</v>
      </c>
      <c r="D2439" t="s">
        <v>167</v>
      </c>
      <c r="E2439">
        <v>6</v>
      </c>
      <c r="F2439">
        <v>30</v>
      </c>
      <c r="H2439">
        <v>36</v>
      </c>
      <c r="J2439">
        <v>20</v>
      </c>
    </row>
    <row r="2440" spans="1:10" x14ac:dyDescent="0.25">
      <c r="A2440" t="s">
        <v>335</v>
      </c>
      <c r="B2440" t="s">
        <v>478</v>
      </c>
      <c r="C2440" t="s">
        <v>166</v>
      </c>
      <c r="D2440" t="s">
        <v>167</v>
      </c>
      <c r="E2440">
        <v>7</v>
      </c>
      <c r="F2440">
        <v>71</v>
      </c>
      <c r="G2440">
        <v>1</v>
      </c>
      <c r="H2440">
        <v>79</v>
      </c>
      <c r="J2440">
        <v>21</v>
      </c>
    </row>
    <row r="2441" spans="1:10" x14ac:dyDescent="0.25">
      <c r="A2441" t="s">
        <v>335</v>
      </c>
      <c r="B2441" t="s">
        <v>479</v>
      </c>
      <c r="C2441" t="s">
        <v>166</v>
      </c>
      <c r="D2441" t="s">
        <v>167</v>
      </c>
      <c r="F2441">
        <v>34</v>
      </c>
      <c r="H2441">
        <v>34</v>
      </c>
      <c r="J2441">
        <v>22</v>
      </c>
    </row>
    <row r="2442" spans="1:10" x14ac:dyDescent="0.25">
      <c r="A2442" t="s">
        <v>335</v>
      </c>
      <c r="B2442" t="s">
        <v>480</v>
      </c>
      <c r="C2442" t="s">
        <v>166</v>
      </c>
      <c r="D2442" t="s">
        <v>167</v>
      </c>
      <c r="J2442">
        <v>23</v>
      </c>
    </row>
    <row r="2443" spans="1:10" x14ac:dyDescent="0.25">
      <c r="A2443" t="s">
        <v>335</v>
      </c>
      <c r="B2443" t="s">
        <v>481</v>
      </c>
      <c r="C2443" t="s">
        <v>166</v>
      </c>
      <c r="D2443" t="s">
        <v>167</v>
      </c>
      <c r="E2443">
        <v>10</v>
      </c>
      <c r="F2443">
        <v>27</v>
      </c>
      <c r="G2443">
        <v>1</v>
      </c>
      <c r="H2443">
        <v>38</v>
      </c>
      <c r="J2443">
        <v>24</v>
      </c>
    </row>
    <row r="2444" spans="1:10" x14ac:dyDescent="0.25">
      <c r="A2444" t="s">
        <v>335</v>
      </c>
      <c r="B2444" t="s">
        <v>482</v>
      </c>
      <c r="C2444" t="s">
        <v>166</v>
      </c>
      <c r="D2444" t="s">
        <v>167</v>
      </c>
      <c r="E2444">
        <v>18</v>
      </c>
      <c r="F2444">
        <v>87</v>
      </c>
      <c r="G2444">
        <v>1</v>
      </c>
      <c r="H2444">
        <v>106</v>
      </c>
      <c r="J2444">
        <v>25</v>
      </c>
    </row>
    <row r="2445" spans="1:10" x14ac:dyDescent="0.25">
      <c r="A2445" t="s">
        <v>335</v>
      </c>
      <c r="B2445" t="s">
        <v>483</v>
      </c>
      <c r="C2445" t="s">
        <v>166</v>
      </c>
      <c r="D2445" t="s">
        <v>167</v>
      </c>
      <c r="E2445">
        <v>3</v>
      </c>
      <c r="F2445">
        <v>9</v>
      </c>
      <c r="H2445">
        <v>12</v>
      </c>
      <c r="J2445">
        <v>26</v>
      </c>
    </row>
    <row r="2446" spans="1:10" x14ac:dyDescent="0.25">
      <c r="A2446" t="s">
        <v>335</v>
      </c>
      <c r="B2446" t="s">
        <v>484</v>
      </c>
      <c r="C2446" t="s">
        <v>166</v>
      </c>
      <c r="D2446" t="s">
        <v>167</v>
      </c>
      <c r="E2446">
        <v>2</v>
      </c>
      <c r="F2446">
        <v>2</v>
      </c>
      <c r="H2446">
        <v>4</v>
      </c>
      <c r="J2446">
        <v>27</v>
      </c>
    </row>
    <row r="2447" spans="1:10" x14ac:dyDescent="0.25">
      <c r="A2447" t="s">
        <v>335</v>
      </c>
      <c r="B2447" t="s">
        <v>485</v>
      </c>
      <c r="C2447" t="s">
        <v>166</v>
      </c>
      <c r="D2447" t="s">
        <v>167</v>
      </c>
      <c r="J2447">
        <v>28</v>
      </c>
    </row>
    <row r="2448" spans="1:10" x14ac:dyDescent="0.25">
      <c r="A2448" t="s">
        <v>335</v>
      </c>
      <c r="B2448" t="s">
        <v>486</v>
      </c>
      <c r="C2448" t="s">
        <v>166</v>
      </c>
      <c r="D2448" t="s">
        <v>167</v>
      </c>
      <c r="E2448">
        <v>1</v>
      </c>
      <c r="F2448">
        <v>7</v>
      </c>
      <c r="H2448">
        <v>8</v>
      </c>
      <c r="J2448">
        <v>29</v>
      </c>
    </row>
    <row r="2449" spans="1:10" x14ac:dyDescent="0.25">
      <c r="A2449" t="s">
        <v>335</v>
      </c>
      <c r="B2449" t="s">
        <v>487</v>
      </c>
      <c r="C2449" t="s">
        <v>166</v>
      </c>
      <c r="D2449" t="s">
        <v>167</v>
      </c>
      <c r="J2449">
        <v>30</v>
      </c>
    </row>
    <row r="2450" spans="1:10" x14ac:dyDescent="0.25">
      <c r="A2450" t="s">
        <v>335</v>
      </c>
      <c r="B2450" t="s">
        <v>488</v>
      </c>
      <c r="C2450" t="s">
        <v>166</v>
      </c>
      <c r="D2450" t="s">
        <v>167</v>
      </c>
      <c r="J2450">
        <v>31</v>
      </c>
    </row>
    <row r="2451" spans="1:10" x14ac:dyDescent="0.25">
      <c r="A2451" t="s">
        <v>335</v>
      </c>
      <c r="B2451" t="s">
        <v>489</v>
      </c>
      <c r="C2451" t="s">
        <v>166</v>
      </c>
      <c r="D2451" t="s">
        <v>167</v>
      </c>
      <c r="E2451">
        <v>3</v>
      </c>
      <c r="F2451">
        <v>24</v>
      </c>
      <c r="G2451">
        <v>2</v>
      </c>
      <c r="H2451">
        <v>29</v>
      </c>
      <c r="J2451">
        <v>32</v>
      </c>
    </row>
    <row r="2452" spans="1:10" x14ac:dyDescent="0.25">
      <c r="A2452" t="s">
        <v>335</v>
      </c>
      <c r="B2452" t="s">
        <v>490</v>
      </c>
      <c r="C2452" t="s">
        <v>166</v>
      </c>
      <c r="D2452" t="s">
        <v>167</v>
      </c>
      <c r="E2452">
        <v>4</v>
      </c>
      <c r="F2452">
        <v>16</v>
      </c>
      <c r="H2452">
        <v>20</v>
      </c>
      <c r="J2452">
        <v>33</v>
      </c>
    </row>
    <row r="2453" spans="1:10" x14ac:dyDescent="0.25">
      <c r="A2453" t="s">
        <v>335</v>
      </c>
      <c r="B2453" t="s">
        <v>491</v>
      </c>
      <c r="C2453" t="s">
        <v>166</v>
      </c>
      <c r="D2453" t="s">
        <v>167</v>
      </c>
      <c r="E2453">
        <v>0.75</v>
      </c>
      <c r="F2453">
        <v>0.73899999999999999</v>
      </c>
      <c r="G2453">
        <v>0.5</v>
      </c>
      <c r="H2453">
        <v>0.73599999999999999</v>
      </c>
      <c r="J2453">
        <v>34</v>
      </c>
    </row>
    <row r="2454" spans="1:10" x14ac:dyDescent="0.25">
      <c r="A2454" t="s">
        <v>335</v>
      </c>
      <c r="B2454" t="s">
        <v>492</v>
      </c>
      <c r="C2454" t="s">
        <v>166</v>
      </c>
      <c r="D2454" t="s">
        <v>167</v>
      </c>
      <c r="E2454">
        <v>0.76300000000000001</v>
      </c>
      <c r="F2454">
        <v>0.59499999999999997</v>
      </c>
      <c r="G2454">
        <v>1</v>
      </c>
      <c r="H2454">
        <v>0.70099999999999996</v>
      </c>
      <c r="J2454">
        <v>35</v>
      </c>
    </row>
    <row r="2455" spans="1:10" x14ac:dyDescent="0.25">
      <c r="A2455" t="s">
        <v>335</v>
      </c>
      <c r="B2455" t="s">
        <v>178</v>
      </c>
      <c r="C2455" t="s">
        <v>166</v>
      </c>
      <c r="D2455" t="s">
        <v>167</v>
      </c>
      <c r="E2455">
        <v>7027</v>
      </c>
      <c r="F2455">
        <v>7548</v>
      </c>
      <c r="G2455">
        <v>21690</v>
      </c>
      <c r="H2455">
        <v>7395</v>
      </c>
      <c r="J2455">
        <v>36</v>
      </c>
    </row>
    <row r="2456" spans="1:10" x14ac:dyDescent="0.25">
      <c r="A2456" t="s">
        <v>335</v>
      </c>
      <c r="B2456" t="s">
        <v>493</v>
      </c>
      <c r="C2456" t="s">
        <v>166</v>
      </c>
      <c r="D2456" t="s">
        <v>167</v>
      </c>
      <c r="G2456">
        <v>5</v>
      </c>
      <c r="J2456">
        <v>39</v>
      </c>
    </row>
    <row r="2457" spans="1:10" x14ac:dyDescent="0.25">
      <c r="A2457" t="s">
        <v>335</v>
      </c>
      <c r="B2457" t="s">
        <v>494</v>
      </c>
      <c r="C2457" t="s">
        <v>166</v>
      </c>
      <c r="D2457" t="s">
        <v>167</v>
      </c>
      <c r="G2457">
        <v>5</v>
      </c>
      <c r="H2457">
        <v>1</v>
      </c>
      <c r="J2457">
        <v>40</v>
      </c>
    </row>
    <row r="2458" spans="1:10" x14ac:dyDescent="0.25">
      <c r="A2458" t="s">
        <v>335</v>
      </c>
      <c r="B2458" t="s">
        <v>495</v>
      </c>
      <c r="C2458" t="s">
        <v>166</v>
      </c>
      <c r="D2458" t="s">
        <v>167</v>
      </c>
      <c r="G2458">
        <v>5</v>
      </c>
      <c r="H2458">
        <v>1</v>
      </c>
      <c r="J2458">
        <v>41</v>
      </c>
    </row>
    <row r="2459" spans="1:10" x14ac:dyDescent="0.25">
      <c r="A2459" t="s">
        <v>336</v>
      </c>
      <c r="B2459" t="s">
        <v>458</v>
      </c>
      <c r="C2459" t="s">
        <v>166</v>
      </c>
      <c r="D2459" t="s">
        <v>168</v>
      </c>
      <c r="F2459">
        <v>82</v>
      </c>
      <c r="G2459">
        <v>3</v>
      </c>
      <c r="H2459">
        <v>85</v>
      </c>
      <c r="J2459">
        <v>1</v>
      </c>
    </row>
    <row r="2460" spans="1:10" x14ac:dyDescent="0.25">
      <c r="A2460" t="s">
        <v>336</v>
      </c>
      <c r="B2460" t="s">
        <v>459</v>
      </c>
      <c r="C2460" t="s">
        <v>166</v>
      </c>
      <c r="D2460" t="s">
        <v>168</v>
      </c>
      <c r="E2460">
        <v>8</v>
      </c>
      <c r="F2460">
        <v>42</v>
      </c>
      <c r="G2460">
        <v>2</v>
      </c>
      <c r="H2460">
        <v>52</v>
      </c>
      <c r="J2460">
        <v>2</v>
      </c>
    </row>
    <row r="2461" spans="1:10" x14ac:dyDescent="0.25">
      <c r="A2461" t="s">
        <v>336</v>
      </c>
      <c r="B2461" t="s">
        <v>460</v>
      </c>
      <c r="C2461" t="s">
        <v>166</v>
      </c>
      <c r="D2461" t="s">
        <v>168</v>
      </c>
      <c r="E2461">
        <v>7</v>
      </c>
      <c r="F2461">
        <v>24</v>
      </c>
      <c r="G2461">
        <v>1</v>
      </c>
      <c r="H2461">
        <v>2</v>
      </c>
      <c r="J2461">
        <v>3</v>
      </c>
    </row>
    <row r="2462" spans="1:10" x14ac:dyDescent="0.25">
      <c r="A2462" t="s">
        <v>336</v>
      </c>
      <c r="B2462" t="s">
        <v>461</v>
      </c>
      <c r="C2462" t="s">
        <v>166</v>
      </c>
      <c r="D2462" t="s">
        <v>168</v>
      </c>
      <c r="E2462">
        <v>3</v>
      </c>
      <c r="F2462">
        <v>22</v>
      </c>
      <c r="G2462">
        <v>2</v>
      </c>
      <c r="H2462">
        <v>27</v>
      </c>
      <c r="J2462">
        <v>4</v>
      </c>
    </row>
    <row r="2463" spans="1:10" x14ac:dyDescent="0.25">
      <c r="A2463" t="s">
        <v>336</v>
      </c>
      <c r="B2463" t="s">
        <v>462</v>
      </c>
      <c r="C2463" t="s">
        <v>166</v>
      </c>
      <c r="D2463" t="s">
        <v>168</v>
      </c>
      <c r="E2463">
        <v>5</v>
      </c>
      <c r="F2463">
        <v>19</v>
      </c>
      <c r="H2463">
        <v>24</v>
      </c>
      <c r="J2463">
        <v>5</v>
      </c>
    </row>
    <row r="2464" spans="1:10" x14ac:dyDescent="0.25">
      <c r="A2464" t="s">
        <v>336</v>
      </c>
      <c r="B2464" t="s">
        <v>463</v>
      </c>
      <c r="C2464" t="s">
        <v>166</v>
      </c>
      <c r="D2464" t="s">
        <v>168</v>
      </c>
      <c r="F2464">
        <v>1</v>
      </c>
      <c r="H2464">
        <v>1</v>
      </c>
      <c r="J2464">
        <v>6</v>
      </c>
    </row>
    <row r="2465" spans="1:10" x14ac:dyDescent="0.25">
      <c r="A2465" t="s">
        <v>336</v>
      </c>
      <c r="B2465" t="s">
        <v>464</v>
      </c>
      <c r="C2465" t="s">
        <v>166</v>
      </c>
      <c r="D2465" t="s">
        <v>168</v>
      </c>
      <c r="J2465">
        <v>7</v>
      </c>
    </row>
    <row r="2466" spans="1:10" x14ac:dyDescent="0.25">
      <c r="A2466" t="s">
        <v>336</v>
      </c>
      <c r="B2466" t="s">
        <v>465</v>
      </c>
      <c r="C2466" t="s">
        <v>166</v>
      </c>
      <c r="D2466" t="s">
        <v>168</v>
      </c>
      <c r="J2466">
        <v>8</v>
      </c>
    </row>
    <row r="2467" spans="1:10" x14ac:dyDescent="0.25">
      <c r="A2467" t="s">
        <v>336</v>
      </c>
      <c r="B2467" t="s">
        <v>466</v>
      </c>
      <c r="C2467" t="s">
        <v>166</v>
      </c>
      <c r="D2467" t="s">
        <v>168</v>
      </c>
      <c r="J2467">
        <v>9</v>
      </c>
    </row>
    <row r="2468" spans="1:10" x14ac:dyDescent="0.25">
      <c r="A2468" t="s">
        <v>336</v>
      </c>
      <c r="B2468" t="s">
        <v>467</v>
      </c>
      <c r="C2468" t="s">
        <v>166</v>
      </c>
      <c r="D2468" t="s">
        <v>168</v>
      </c>
      <c r="J2468">
        <v>10</v>
      </c>
    </row>
    <row r="2469" spans="1:10" x14ac:dyDescent="0.25">
      <c r="A2469" t="s">
        <v>336</v>
      </c>
      <c r="B2469" t="s">
        <v>468</v>
      </c>
      <c r="C2469" t="s">
        <v>166</v>
      </c>
      <c r="D2469" t="s">
        <v>168</v>
      </c>
      <c r="E2469">
        <v>8</v>
      </c>
      <c r="F2469">
        <v>39</v>
      </c>
      <c r="G2469">
        <v>2</v>
      </c>
      <c r="H2469">
        <v>49</v>
      </c>
      <c r="J2469">
        <v>11</v>
      </c>
    </row>
    <row r="2470" spans="1:10" x14ac:dyDescent="0.25">
      <c r="A2470" t="s">
        <v>336</v>
      </c>
      <c r="B2470" t="s">
        <v>469</v>
      </c>
      <c r="C2470" t="s">
        <v>166</v>
      </c>
      <c r="D2470" t="s">
        <v>168</v>
      </c>
      <c r="J2470">
        <v>12</v>
      </c>
    </row>
    <row r="2471" spans="1:10" x14ac:dyDescent="0.25">
      <c r="A2471" t="s">
        <v>336</v>
      </c>
      <c r="B2471" t="s">
        <v>470</v>
      </c>
      <c r="C2471" t="s">
        <v>166</v>
      </c>
      <c r="D2471" t="s">
        <v>168</v>
      </c>
      <c r="F2471">
        <v>3</v>
      </c>
      <c r="G2471">
        <v>1</v>
      </c>
      <c r="H2471">
        <v>4</v>
      </c>
      <c r="J2471">
        <v>13</v>
      </c>
    </row>
    <row r="2472" spans="1:10" x14ac:dyDescent="0.25">
      <c r="A2472" t="s">
        <v>336</v>
      </c>
      <c r="B2472" t="s">
        <v>471</v>
      </c>
      <c r="C2472" t="s">
        <v>166</v>
      </c>
      <c r="D2472" t="s">
        <v>168</v>
      </c>
      <c r="E2472">
        <v>2</v>
      </c>
      <c r="F2472">
        <v>5</v>
      </c>
      <c r="H2472">
        <v>7</v>
      </c>
      <c r="J2472">
        <v>14</v>
      </c>
    </row>
    <row r="2473" spans="1:10" x14ac:dyDescent="0.25">
      <c r="A2473" t="s">
        <v>336</v>
      </c>
      <c r="B2473" t="s">
        <v>472</v>
      </c>
      <c r="C2473" t="s">
        <v>166</v>
      </c>
      <c r="D2473" t="s">
        <v>168</v>
      </c>
      <c r="J2473">
        <v>15</v>
      </c>
    </row>
    <row r="2474" spans="1:10" x14ac:dyDescent="0.25">
      <c r="A2474" t="s">
        <v>336</v>
      </c>
      <c r="B2474" t="s">
        <v>473</v>
      </c>
      <c r="C2474" t="s">
        <v>166</v>
      </c>
      <c r="D2474" t="s">
        <v>168</v>
      </c>
      <c r="E2474">
        <v>8</v>
      </c>
      <c r="F2474">
        <v>41</v>
      </c>
      <c r="G2474">
        <v>1</v>
      </c>
      <c r="H2474">
        <v>50</v>
      </c>
      <c r="J2474">
        <v>16</v>
      </c>
    </row>
    <row r="2475" spans="1:10" x14ac:dyDescent="0.25">
      <c r="A2475" t="s">
        <v>336</v>
      </c>
      <c r="B2475" t="s">
        <v>474</v>
      </c>
      <c r="C2475" t="s">
        <v>166</v>
      </c>
      <c r="D2475" t="s">
        <v>168</v>
      </c>
      <c r="E2475">
        <v>2</v>
      </c>
      <c r="F2475">
        <v>17</v>
      </c>
      <c r="G2475">
        <v>1</v>
      </c>
      <c r="H2475">
        <v>20</v>
      </c>
      <c r="J2475">
        <v>17</v>
      </c>
    </row>
    <row r="2476" spans="1:10" x14ac:dyDescent="0.25">
      <c r="A2476" t="s">
        <v>336</v>
      </c>
      <c r="B2476" t="s">
        <v>475</v>
      </c>
      <c r="C2476" t="s">
        <v>166</v>
      </c>
      <c r="D2476" t="s">
        <v>168</v>
      </c>
      <c r="F2476">
        <v>2</v>
      </c>
      <c r="H2476">
        <v>2</v>
      </c>
      <c r="J2476">
        <v>18</v>
      </c>
    </row>
    <row r="2477" spans="1:10" x14ac:dyDescent="0.25">
      <c r="A2477" t="s">
        <v>336</v>
      </c>
      <c r="B2477" t="s">
        <v>476</v>
      </c>
      <c r="C2477" t="s">
        <v>166</v>
      </c>
      <c r="D2477" t="s">
        <v>168</v>
      </c>
      <c r="E2477">
        <v>2</v>
      </c>
      <c r="F2477">
        <v>2</v>
      </c>
      <c r="H2477">
        <v>4</v>
      </c>
      <c r="J2477">
        <v>19</v>
      </c>
    </row>
    <row r="2478" spans="1:10" x14ac:dyDescent="0.25">
      <c r="A2478" t="s">
        <v>336</v>
      </c>
      <c r="B2478" t="s">
        <v>477</v>
      </c>
      <c r="C2478" t="s">
        <v>166</v>
      </c>
      <c r="D2478" t="s">
        <v>168</v>
      </c>
      <c r="E2478">
        <v>1</v>
      </c>
      <c r="F2478">
        <v>5</v>
      </c>
      <c r="H2478">
        <v>6</v>
      </c>
      <c r="J2478">
        <v>20</v>
      </c>
    </row>
    <row r="2479" spans="1:10" x14ac:dyDescent="0.25">
      <c r="A2479" t="s">
        <v>336</v>
      </c>
      <c r="B2479" t="s">
        <v>478</v>
      </c>
      <c r="C2479" t="s">
        <v>166</v>
      </c>
      <c r="D2479" t="s">
        <v>168</v>
      </c>
      <c r="E2479">
        <v>1</v>
      </c>
      <c r="F2479">
        <v>8</v>
      </c>
      <c r="H2479">
        <v>9</v>
      </c>
      <c r="J2479">
        <v>21</v>
      </c>
    </row>
    <row r="2480" spans="1:10" x14ac:dyDescent="0.25">
      <c r="A2480" t="s">
        <v>336</v>
      </c>
      <c r="B2480" t="s">
        <v>479</v>
      </c>
      <c r="C2480" t="s">
        <v>166</v>
      </c>
      <c r="D2480" t="s">
        <v>168</v>
      </c>
      <c r="F2480">
        <v>3</v>
      </c>
      <c r="G2480">
        <v>1</v>
      </c>
      <c r="H2480">
        <v>4</v>
      </c>
      <c r="J2480">
        <v>22</v>
      </c>
    </row>
    <row r="2481" spans="1:10" x14ac:dyDescent="0.25">
      <c r="A2481" t="s">
        <v>336</v>
      </c>
      <c r="B2481" t="s">
        <v>480</v>
      </c>
      <c r="C2481" t="s">
        <v>166</v>
      </c>
      <c r="D2481" t="s">
        <v>168</v>
      </c>
      <c r="J2481">
        <v>23</v>
      </c>
    </row>
    <row r="2482" spans="1:10" x14ac:dyDescent="0.25">
      <c r="A2482" t="s">
        <v>336</v>
      </c>
      <c r="B2482" t="s">
        <v>481</v>
      </c>
      <c r="C2482" t="s">
        <v>166</v>
      </c>
      <c r="D2482" t="s">
        <v>168</v>
      </c>
      <c r="E2482">
        <v>1</v>
      </c>
      <c r="F2482">
        <v>6</v>
      </c>
      <c r="H2482">
        <v>7</v>
      </c>
      <c r="J2482">
        <v>24</v>
      </c>
    </row>
    <row r="2483" spans="1:10" x14ac:dyDescent="0.25">
      <c r="A2483" t="s">
        <v>336</v>
      </c>
      <c r="B2483" t="s">
        <v>482</v>
      </c>
      <c r="C2483" t="s">
        <v>166</v>
      </c>
      <c r="D2483" t="s">
        <v>168</v>
      </c>
      <c r="E2483">
        <v>4</v>
      </c>
      <c r="F2483">
        <v>15</v>
      </c>
      <c r="H2483">
        <v>19</v>
      </c>
      <c r="J2483">
        <v>25</v>
      </c>
    </row>
    <row r="2484" spans="1:10" x14ac:dyDescent="0.25">
      <c r="A2484" t="s">
        <v>336</v>
      </c>
      <c r="B2484" t="s">
        <v>483</v>
      </c>
      <c r="C2484" t="s">
        <v>166</v>
      </c>
      <c r="D2484" t="s">
        <v>168</v>
      </c>
      <c r="F2484">
        <v>3</v>
      </c>
      <c r="H2484">
        <v>3</v>
      </c>
      <c r="J2484">
        <v>26</v>
      </c>
    </row>
    <row r="2485" spans="1:10" x14ac:dyDescent="0.25">
      <c r="A2485" t="s">
        <v>336</v>
      </c>
      <c r="B2485" t="s">
        <v>484</v>
      </c>
      <c r="C2485" t="s">
        <v>166</v>
      </c>
      <c r="D2485" t="s">
        <v>168</v>
      </c>
      <c r="J2485">
        <v>27</v>
      </c>
    </row>
    <row r="2486" spans="1:10" x14ac:dyDescent="0.25">
      <c r="A2486" t="s">
        <v>336</v>
      </c>
      <c r="B2486" t="s">
        <v>485</v>
      </c>
      <c r="C2486" t="s">
        <v>166</v>
      </c>
      <c r="D2486" t="s">
        <v>168</v>
      </c>
      <c r="J2486">
        <v>28</v>
      </c>
    </row>
    <row r="2487" spans="1:10" x14ac:dyDescent="0.25">
      <c r="A2487" t="s">
        <v>336</v>
      </c>
      <c r="B2487" t="s">
        <v>486</v>
      </c>
      <c r="C2487" t="s">
        <v>166</v>
      </c>
      <c r="D2487" t="s">
        <v>168</v>
      </c>
      <c r="J2487">
        <v>29</v>
      </c>
    </row>
    <row r="2488" spans="1:10" x14ac:dyDescent="0.25">
      <c r="A2488" t="s">
        <v>336</v>
      </c>
      <c r="B2488" t="s">
        <v>487</v>
      </c>
      <c r="C2488" t="s">
        <v>166</v>
      </c>
      <c r="D2488" t="s">
        <v>168</v>
      </c>
      <c r="J2488">
        <v>30</v>
      </c>
    </row>
    <row r="2489" spans="1:10" x14ac:dyDescent="0.25">
      <c r="A2489" t="s">
        <v>336</v>
      </c>
      <c r="B2489" t="s">
        <v>488</v>
      </c>
      <c r="C2489" t="s">
        <v>166</v>
      </c>
      <c r="D2489" t="s">
        <v>168</v>
      </c>
      <c r="J2489">
        <v>31</v>
      </c>
    </row>
    <row r="2490" spans="1:10" x14ac:dyDescent="0.25">
      <c r="A2490" t="s">
        <v>336</v>
      </c>
      <c r="B2490" t="s">
        <v>489</v>
      </c>
      <c r="C2490" t="s">
        <v>166</v>
      </c>
      <c r="D2490" t="s">
        <v>168</v>
      </c>
      <c r="F2490">
        <v>5</v>
      </c>
      <c r="H2490">
        <v>5</v>
      </c>
      <c r="J2490">
        <v>32</v>
      </c>
    </row>
    <row r="2491" spans="1:10" x14ac:dyDescent="0.25">
      <c r="A2491" t="s">
        <v>336</v>
      </c>
      <c r="B2491" t="s">
        <v>490</v>
      </c>
      <c r="C2491" t="s">
        <v>166</v>
      </c>
      <c r="D2491" t="s">
        <v>168</v>
      </c>
      <c r="E2491">
        <v>1</v>
      </c>
      <c r="F2491">
        <v>2</v>
      </c>
      <c r="H2491">
        <v>3</v>
      </c>
      <c r="J2491">
        <v>33</v>
      </c>
    </row>
    <row r="2492" spans="1:10" x14ac:dyDescent="0.25">
      <c r="A2492" t="s">
        <v>336</v>
      </c>
      <c r="B2492" t="s">
        <v>491</v>
      </c>
      <c r="C2492" t="s">
        <v>166</v>
      </c>
      <c r="D2492" t="s">
        <v>168</v>
      </c>
      <c r="E2492">
        <v>0.7</v>
      </c>
      <c r="F2492">
        <v>0.625</v>
      </c>
      <c r="G2492">
        <v>1</v>
      </c>
      <c r="H2492">
        <v>0.65900000000000003</v>
      </c>
      <c r="J2492">
        <v>34</v>
      </c>
    </row>
    <row r="2493" spans="1:10" x14ac:dyDescent="0.25">
      <c r="A2493" t="s">
        <v>336</v>
      </c>
      <c r="B2493" t="s">
        <v>492</v>
      </c>
      <c r="C2493" t="s">
        <v>166</v>
      </c>
      <c r="D2493" t="s">
        <v>168</v>
      </c>
      <c r="E2493">
        <v>0.66700000000000004</v>
      </c>
      <c r="F2493">
        <v>0.52900000000000003</v>
      </c>
      <c r="H2493">
        <v>0.54200000000000004</v>
      </c>
      <c r="J2493">
        <v>35</v>
      </c>
    </row>
    <row r="2494" spans="1:10" x14ac:dyDescent="0.25">
      <c r="A2494" t="s">
        <v>336</v>
      </c>
      <c r="B2494" t="s">
        <v>178</v>
      </c>
      <c r="C2494" t="s">
        <v>166</v>
      </c>
      <c r="D2494" t="s">
        <v>168</v>
      </c>
      <c r="E2494">
        <v>3350</v>
      </c>
      <c r="F2494">
        <v>5130</v>
      </c>
      <c r="G2494">
        <v>12929</v>
      </c>
      <c r="H2494">
        <v>4882</v>
      </c>
      <c r="J2494">
        <v>36</v>
      </c>
    </row>
    <row r="2495" spans="1:10" x14ac:dyDescent="0.25">
      <c r="A2495" t="s">
        <v>336</v>
      </c>
      <c r="B2495" t="s">
        <v>493</v>
      </c>
      <c r="C2495" t="s">
        <v>166</v>
      </c>
      <c r="D2495" t="s">
        <v>168</v>
      </c>
      <c r="J2495">
        <v>39</v>
      </c>
    </row>
    <row r="2496" spans="1:10" x14ac:dyDescent="0.25">
      <c r="A2496" t="s">
        <v>336</v>
      </c>
      <c r="B2496" t="s">
        <v>494</v>
      </c>
      <c r="C2496" t="s">
        <v>166</v>
      </c>
      <c r="D2496" t="s">
        <v>168</v>
      </c>
      <c r="J2496">
        <v>40</v>
      </c>
    </row>
    <row r="2497" spans="1:10" x14ac:dyDescent="0.25">
      <c r="A2497" t="s">
        <v>336</v>
      </c>
      <c r="B2497" t="s">
        <v>495</v>
      </c>
      <c r="C2497" t="s">
        <v>166</v>
      </c>
      <c r="D2497" t="s">
        <v>168</v>
      </c>
      <c r="J2497">
        <v>41</v>
      </c>
    </row>
    <row r="2498" spans="1:10" x14ac:dyDescent="0.25">
      <c r="A2498" t="s">
        <v>339</v>
      </c>
      <c r="B2498" t="s">
        <v>458</v>
      </c>
      <c r="C2498" t="s">
        <v>22</v>
      </c>
      <c r="D2498" t="s">
        <v>169</v>
      </c>
      <c r="E2498">
        <v>12</v>
      </c>
      <c r="F2498">
        <v>107</v>
      </c>
      <c r="G2498">
        <v>16</v>
      </c>
      <c r="H2498">
        <v>135</v>
      </c>
      <c r="J2498">
        <v>1</v>
      </c>
    </row>
    <row r="2499" spans="1:10" x14ac:dyDescent="0.25">
      <c r="A2499" t="s">
        <v>339</v>
      </c>
      <c r="B2499" t="s">
        <v>459</v>
      </c>
      <c r="C2499" t="s">
        <v>22</v>
      </c>
      <c r="D2499" t="s">
        <v>169</v>
      </c>
      <c r="E2499">
        <v>26</v>
      </c>
      <c r="F2499">
        <v>169</v>
      </c>
      <c r="G2499">
        <v>61</v>
      </c>
      <c r="H2499">
        <v>256</v>
      </c>
      <c r="J2499">
        <v>2</v>
      </c>
    </row>
    <row r="2500" spans="1:10" x14ac:dyDescent="0.25">
      <c r="A2500" t="s">
        <v>339</v>
      </c>
      <c r="B2500" t="s">
        <v>460</v>
      </c>
      <c r="C2500" t="s">
        <v>22</v>
      </c>
      <c r="D2500" t="s">
        <v>169</v>
      </c>
      <c r="E2500">
        <v>4</v>
      </c>
      <c r="F2500">
        <v>35</v>
      </c>
      <c r="G2500">
        <v>2</v>
      </c>
      <c r="H2500">
        <v>8</v>
      </c>
      <c r="J2500">
        <v>3</v>
      </c>
    </row>
    <row r="2501" spans="1:10" x14ac:dyDescent="0.25">
      <c r="A2501" t="s">
        <v>339</v>
      </c>
      <c r="B2501" t="s">
        <v>461</v>
      </c>
      <c r="C2501" t="s">
        <v>22</v>
      </c>
      <c r="D2501" t="s">
        <v>169</v>
      </c>
      <c r="E2501">
        <v>15</v>
      </c>
      <c r="F2501">
        <v>82</v>
      </c>
      <c r="G2501">
        <v>29</v>
      </c>
      <c r="H2501">
        <v>126</v>
      </c>
      <c r="J2501">
        <v>4</v>
      </c>
    </row>
    <row r="2502" spans="1:10" x14ac:dyDescent="0.25">
      <c r="A2502" t="s">
        <v>339</v>
      </c>
      <c r="B2502" t="s">
        <v>462</v>
      </c>
      <c r="C2502" t="s">
        <v>22</v>
      </c>
      <c r="D2502" t="s">
        <v>169</v>
      </c>
      <c r="E2502">
        <v>11</v>
      </c>
      <c r="F2502">
        <v>86</v>
      </c>
      <c r="G2502">
        <v>32</v>
      </c>
      <c r="H2502">
        <v>129</v>
      </c>
      <c r="J2502">
        <v>5</v>
      </c>
    </row>
    <row r="2503" spans="1:10" x14ac:dyDescent="0.25">
      <c r="A2503" t="s">
        <v>339</v>
      </c>
      <c r="B2503" t="s">
        <v>463</v>
      </c>
      <c r="C2503" t="s">
        <v>22</v>
      </c>
      <c r="D2503" t="s">
        <v>169</v>
      </c>
      <c r="E2503">
        <v>1</v>
      </c>
      <c r="F2503">
        <v>5</v>
      </c>
      <c r="H2503">
        <v>6</v>
      </c>
      <c r="J2503">
        <v>6</v>
      </c>
    </row>
    <row r="2504" spans="1:10" x14ac:dyDescent="0.25">
      <c r="A2504" t="s">
        <v>339</v>
      </c>
      <c r="B2504" t="s">
        <v>464</v>
      </c>
      <c r="C2504" t="s">
        <v>22</v>
      </c>
      <c r="D2504" t="s">
        <v>169</v>
      </c>
      <c r="F2504">
        <v>2</v>
      </c>
      <c r="G2504">
        <v>3</v>
      </c>
      <c r="H2504">
        <v>5</v>
      </c>
      <c r="J2504">
        <v>7</v>
      </c>
    </row>
    <row r="2505" spans="1:10" x14ac:dyDescent="0.25">
      <c r="A2505" t="s">
        <v>339</v>
      </c>
      <c r="B2505" t="s">
        <v>465</v>
      </c>
      <c r="C2505" t="s">
        <v>22</v>
      </c>
      <c r="D2505" t="s">
        <v>169</v>
      </c>
      <c r="F2505">
        <v>1</v>
      </c>
      <c r="G2505">
        <v>1</v>
      </c>
      <c r="H2505">
        <v>2</v>
      </c>
      <c r="J2505">
        <v>8</v>
      </c>
    </row>
    <row r="2506" spans="1:10" x14ac:dyDescent="0.25">
      <c r="A2506" t="s">
        <v>339</v>
      </c>
      <c r="B2506" t="s">
        <v>466</v>
      </c>
      <c r="C2506" t="s">
        <v>22</v>
      </c>
      <c r="D2506" t="s">
        <v>169</v>
      </c>
      <c r="E2506">
        <v>3</v>
      </c>
      <c r="F2506">
        <v>24</v>
      </c>
      <c r="G2506">
        <v>13</v>
      </c>
      <c r="H2506">
        <v>40</v>
      </c>
      <c r="J2506">
        <v>9</v>
      </c>
    </row>
    <row r="2507" spans="1:10" x14ac:dyDescent="0.25">
      <c r="A2507" t="s">
        <v>339</v>
      </c>
      <c r="B2507" t="s">
        <v>467</v>
      </c>
      <c r="C2507" t="s">
        <v>22</v>
      </c>
      <c r="D2507" t="s">
        <v>169</v>
      </c>
      <c r="J2507">
        <v>10</v>
      </c>
    </row>
    <row r="2508" spans="1:10" x14ac:dyDescent="0.25">
      <c r="A2508" t="s">
        <v>339</v>
      </c>
      <c r="B2508" t="s">
        <v>468</v>
      </c>
      <c r="C2508" t="s">
        <v>22</v>
      </c>
      <c r="D2508" t="s">
        <v>169</v>
      </c>
      <c r="E2508">
        <v>21</v>
      </c>
      <c r="F2508">
        <v>136</v>
      </c>
      <c r="G2508">
        <v>44</v>
      </c>
      <c r="H2508">
        <v>201</v>
      </c>
      <c r="J2508">
        <v>11</v>
      </c>
    </row>
    <row r="2509" spans="1:10" x14ac:dyDescent="0.25">
      <c r="A2509" t="s">
        <v>339</v>
      </c>
      <c r="B2509" t="s">
        <v>469</v>
      </c>
      <c r="C2509" t="s">
        <v>22</v>
      </c>
      <c r="D2509" t="s">
        <v>169</v>
      </c>
      <c r="F2509">
        <v>8</v>
      </c>
      <c r="G2509">
        <v>5</v>
      </c>
      <c r="H2509">
        <v>13</v>
      </c>
      <c r="J2509">
        <v>12</v>
      </c>
    </row>
    <row r="2510" spans="1:10" x14ac:dyDescent="0.25">
      <c r="A2510" t="s">
        <v>339</v>
      </c>
      <c r="B2510" t="s">
        <v>470</v>
      </c>
      <c r="C2510" t="s">
        <v>22</v>
      </c>
      <c r="D2510" t="s">
        <v>169</v>
      </c>
      <c r="E2510">
        <v>1</v>
      </c>
      <c r="F2510">
        <v>25</v>
      </c>
      <c r="G2510">
        <v>5</v>
      </c>
      <c r="H2510">
        <v>31</v>
      </c>
      <c r="J2510">
        <v>13</v>
      </c>
    </row>
    <row r="2511" spans="1:10" x14ac:dyDescent="0.25">
      <c r="A2511" t="s">
        <v>339</v>
      </c>
      <c r="B2511" t="s">
        <v>471</v>
      </c>
      <c r="C2511" t="s">
        <v>22</v>
      </c>
      <c r="D2511" t="s">
        <v>169</v>
      </c>
      <c r="E2511">
        <v>2</v>
      </c>
      <c r="F2511">
        <v>9</v>
      </c>
      <c r="G2511">
        <v>7</v>
      </c>
      <c r="H2511">
        <v>18</v>
      </c>
      <c r="J2511">
        <v>14</v>
      </c>
    </row>
    <row r="2512" spans="1:10" x14ac:dyDescent="0.25">
      <c r="A2512" t="s">
        <v>339</v>
      </c>
      <c r="B2512" t="s">
        <v>472</v>
      </c>
      <c r="C2512" t="s">
        <v>22</v>
      </c>
      <c r="D2512" t="s">
        <v>169</v>
      </c>
      <c r="J2512">
        <v>15</v>
      </c>
    </row>
    <row r="2513" spans="1:10" x14ac:dyDescent="0.25">
      <c r="A2513" t="s">
        <v>339</v>
      </c>
      <c r="B2513" t="s">
        <v>473</v>
      </c>
      <c r="C2513" t="s">
        <v>22</v>
      </c>
      <c r="D2513" t="s">
        <v>169</v>
      </c>
      <c r="E2513">
        <v>25</v>
      </c>
      <c r="F2513">
        <v>128</v>
      </c>
      <c r="G2513">
        <v>31</v>
      </c>
      <c r="H2513">
        <v>184</v>
      </c>
      <c r="J2513">
        <v>16</v>
      </c>
    </row>
    <row r="2514" spans="1:10" x14ac:dyDescent="0.25">
      <c r="A2514" t="s">
        <v>339</v>
      </c>
      <c r="B2514" t="s">
        <v>474</v>
      </c>
      <c r="C2514" t="s">
        <v>22</v>
      </c>
      <c r="D2514" t="s">
        <v>169</v>
      </c>
      <c r="E2514">
        <v>8</v>
      </c>
      <c r="F2514">
        <v>86</v>
      </c>
      <c r="G2514">
        <v>41</v>
      </c>
      <c r="H2514">
        <v>135</v>
      </c>
      <c r="J2514">
        <v>17</v>
      </c>
    </row>
    <row r="2515" spans="1:10" x14ac:dyDescent="0.25">
      <c r="A2515" t="s">
        <v>339</v>
      </c>
      <c r="B2515" t="s">
        <v>475</v>
      </c>
      <c r="C2515" t="s">
        <v>22</v>
      </c>
      <c r="D2515" t="s">
        <v>169</v>
      </c>
      <c r="E2515">
        <v>4</v>
      </c>
      <c r="F2515">
        <v>14</v>
      </c>
      <c r="G2515">
        <v>2</v>
      </c>
      <c r="H2515">
        <v>20</v>
      </c>
      <c r="J2515">
        <v>18</v>
      </c>
    </row>
    <row r="2516" spans="1:10" x14ac:dyDescent="0.25">
      <c r="A2516" t="s">
        <v>339</v>
      </c>
      <c r="B2516" t="s">
        <v>476</v>
      </c>
      <c r="C2516" t="s">
        <v>22</v>
      </c>
      <c r="D2516" t="s">
        <v>169</v>
      </c>
      <c r="E2516">
        <v>8</v>
      </c>
      <c r="F2516">
        <v>11</v>
      </c>
      <c r="G2516">
        <v>5</v>
      </c>
      <c r="H2516">
        <v>24</v>
      </c>
      <c r="J2516">
        <v>19</v>
      </c>
    </row>
    <row r="2517" spans="1:10" x14ac:dyDescent="0.25">
      <c r="A2517" t="s">
        <v>339</v>
      </c>
      <c r="B2517" t="s">
        <v>477</v>
      </c>
      <c r="C2517" t="s">
        <v>22</v>
      </c>
      <c r="D2517" t="s">
        <v>169</v>
      </c>
      <c r="E2517">
        <v>3</v>
      </c>
      <c r="F2517">
        <v>21</v>
      </c>
      <c r="G2517">
        <v>9</v>
      </c>
      <c r="H2517">
        <v>33</v>
      </c>
      <c r="J2517">
        <v>20</v>
      </c>
    </row>
    <row r="2518" spans="1:10" x14ac:dyDescent="0.25">
      <c r="A2518" t="s">
        <v>339</v>
      </c>
      <c r="B2518" t="s">
        <v>478</v>
      </c>
      <c r="C2518" t="s">
        <v>22</v>
      </c>
      <c r="D2518" t="s">
        <v>169</v>
      </c>
      <c r="E2518">
        <v>1</v>
      </c>
      <c r="F2518">
        <v>18</v>
      </c>
      <c r="G2518">
        <v>2</v>
      </c>
      <c r="H2518">
        <v>21</v>
      </c>
      <c r="J2518">
        <v>21</v>
      </c>
    </row>
    <row r="2519" spans="1:10" x14ac:dyDescent="0.25">
      <c r="A2519" t="s">
        <v>339</v>
      </c>
      <c r="B2519" t="s">
        <v>479</v>
      </c>
      <c r="C2519" t="s">
        <v>22</v>
      </c>
      <c r="D2519" t="s">
        <v>169</v>
      </c>
      <c r="F2519">
        <v>5</v>
      </c>
      <c r="H2519">
        <v>5</v>
      </c>
      <c r="J2519">
        <v>22</v>
      </c>
    </row>
    <row r="2520" spans="1:10" x14ac:dyDescent="0.25">
      <c r="A2520" t="s">
        <v>339</v>
      </c>
      <c r="B2520" t="s">
        <v>480</v>
      </c>
      <c r="C2520" t="s">
        <v>22</v>
      </c>
      <c r="D2520" t="s">
        <v>169</v>
      </c>
      <c r="F2520">
        <v>1</v>
      </c>
      <c r="G2520">
        <v>1</v>
      </c>
      <c r="H2520">
        <v>2</v>
      </c>
      <c r="J2520">
        <v>23</v>
      </c>
    </row>
    <row r="2521" spans="1:10" x14ac:dyDescent="0.25">
      <c r="A2521" t="s">
        <v>339</v>
      </c>
      <c r="B2521" t="s">
        <v>481</v>
      </c>
      <c r="C2521" t="s">
        <v>22</v>
      </c>
      <c r="D2521" t="s">
        <v>169</v>
      </c>
      <c r="E2521">
        <v>3</v>
      </c>
      <c r="F2521">
        <v>32</v>
      </c>
      <c r="G2521">
        <v>31</v>
      </c>
      <c r="H2521">
        <v>66</v>
      </c>
      <c r="J2521">
        <v>24</v>
      </c>
    </row>
    <row r="2522" spans="1:10" x14ac:dyDescent="0.25">
      <c r="A2522" t="s">
        <v>339</v>
      </c>
      <c r="B2522" t="s">
        <v>482</v>
      </c>
      <c r="C2522" t="s">
        <v>22</v>
      </c>
      <c r="D2522" t="s">
        <v>169</v>
      </c>
      <c r="E2522">
        <v>10</v>
      </c>
      <c r="F2522">
        <v>45</v>
      </c>
      <c r="G2522">
        <v>2</v>
      </c>
      <c r="H2522">
        <v>57</v>
      </c>
      <c r="J2522">
        <v>25</v>
      </c>
    </row>
    <row r="2523" spans="1:10" x14ac:dyDescent="0.25">
      <c r="A2523" t="s">
        <v>339</v>
      </c>
      <c r="B2523" t="s">
        <v>483</v>
      </c>
      <c r="C2523" t="s">
        <v>22</v>
      </c>
      <c r="D2523" t="s">
        <v>169</v>
      </c>
      <c r="F2523">
        <v>9</v>
      </c>
      <c r="G2523">
        <v>2</v>
      </c>
      <c r="H2523">
        <v>11</v>
      </c>
      <c r="J2523">
        <v>26</v>
      </c>
    </row>
    <row r="2524" spans="1:10" x14ac:dyDescent="0.25">
      <c r="A2524" t="s">
        <v>339</v>
      </c>
      <c r="B2524" t="s">
        <v>484</v>
      </c>
      <c r="C2524" t="s">
        <v>22</v>
      </c>
      <c r="D2524" t="s">
        <v>169</v>
      </c>
      <c r="E2524">
        <v>1</v>
      </c>
      <c r="H2524">
        <v>1</v>
      </c>
      <c r="J2524">
        <v>27</v>
      </c>
    </row>
    <row r="2525" spans="1:10" x14ac:dyDescent="0.25">
      <c r="A2525" t="s">
        <v>339</v>
      </c>
      <c r="B2525" t="s">
        <v>485</v>
      </c>
      <c r="C2525" t="s">
        <v>22</v>
      </c>
      <c r="D2525" t="s">
        <v>169</v>
      </c>
      <c r="J2525">
        <v>28</v>
      </c>
    </row>
    <row r="2526" spans="1:10" x14ac:dyDescent="0.25">
      <c r="A2526" t="s">
        <v>339</v>
      </c>
      <c r="B2526" t="s">
        <v>486</v>
      </c>
      <c r="C2526" t="s">
        <v>22</v>
      </c>
      <c r="D2526" t="s">
        <v>169</v>
      </c>
      <c r="E2526">
        <v>3</v>
      </c>
      <c r="F2526">
        <v>9</v>
      </c>
      <c r="G2526">
        <v>11</v>
      </c>
      <c r="H2526">
        <v>23</v>
      </c>
      <c r="J2526">
        <v>29</v>
      </c>
    </row>
    <row r="2527" spans="1:10" x14ac:dyDescent="0.25">
      <c r="A2527" t="s">
        <v>339</v>
      </c>
      <c r="B2527" t="s">
        <v>487</v>
      </c>
      <c r="C2527" t="s">
        <v>22</v>
      </c>
      <c r="D2527" t="s">
        <v>169</v>
      </c>
      <c r="J2527">
        <v>30</v>
      </c>
    </row>
    <row r="2528" spans="1:10" x14ac:dyDescent="0.25">
      <c r="A2528" t="s">
        <v>339</v>
      </c>
      <c r="B2528" t="s">
        <v>488</v>
      </c>
      <c r="C2528" t="s">
        <v>22</v>
      </c>
      <c r="D2528" t="s">
        <v>169</v>
      </c>
      <c r="J2528">
        <v>31</v>
      </c>
    </row>
    <row r="2529" spans="1:10" x14ac:dyDescent="0.25">
      <c r="A2529" t="s">
        <v>339</v>
      </c>
      <c r="B2529" t="s">
        <v>489</v>
      </c>
      <c r="C2529" t="s">
        <v>22</v>
      </c>
      <c r="D2529" t="s">
        <v>169</v>
      </c>
      <c r="E2529">
        <v>2</v>
      </c>
      <c r="F2529">
        <v>27</v>
      </c>
      <c r="G2529">
        <v>13</v>
      </c>
      <c r="H2529">
        <v>42</v>
      </c>
      <c r="J2529">
        <v>32</v>
      </c>
    </row>
    <row r="2530" spans="1:10" x14ac:dyDescent="0.25">
      <c r="A2530" t="s">
        <v>339</v>
      </c>
      <c r="B2530" t="s">
        <v>490</v>
      </c>
      <c r="C2530" t="s">
        <v>22</v>
      </c>
      <c r="D2530" t="s">
        <v>169</v>
      </c>
      <c r="E2530">
        <v>2</v>
      </c>
      <c r="F2530">
        <v>20</v>
      </c>
      <c r="G2530">
        <v>12</v>
      </c>
      <c r="H2530">
        <v>34</v>
      </c>
      <c r="J2530">
        <v>33</v>
      </c>
    </row>
    <row r="2531" spans="1:10" x14ac:dyDescent="0.25">
      <c r="A2531" t="s">
        <v>339</v>
      </c>
      <c r="B2531" t="s">
        <v>491</v>
      </c>
      <c r="C2531" t="s">
        <v>22</v>
      </c>
      <c r="D2531" t="s">
        <v>169</v>
      </c>
      <c r="E2531">
        <v>0.61099999999999999</v>
      </c>
      <c r="F2531">
        <v>0.71</v>
      </c>
      <c r="G2531">
        <v>0.77800000000000002</v>
      </c>
      <c r="H2531">
        <v>0.69399999999999995</v>
      </c>
      <c r="J2531">
        <v>34</v>
      </c>
    </row>
    <row r="2532" spans="1:10" x14ac:dyDescent="0.25">
      <c r="A2532" t="s">
        <v>339</v>
      </c>
      <c r="B2532" t="s">
        <v>492</v>
      </c>
      <c r="C2532" t="s">
        <v>22</v>
      </c>
      <c r="D2532" t="s">
        <v>169</v>
      </c>
      <c r="E2532">
        <v>0.63300000000000001</v>
      </c>
      <c r="F2532">
        <v>0.73099999999999998</v>
      </c>
      <c r="G2532">
        <v>0.57099999999999995</v>
      </c>
      <c r="H2532">
        <v>0.69199999999999995</v>
      </c>
      <c r="J2532">
        <v>35</v>
      </c>
    </row>
    <row r="2533" spans="1:10" x14ac:dyDescent="0.25">
      <c r="A2533" t="s">
        <v>339</v>
      </c>
      <c r="B2533" t="s">
        <v>178</v>
      </c>
      <c r="C2533" t="s">
        <v>22</v>
      </c>
      <c r="D2533" t="s">
        <v>169</v>
      </c>
      <c r="E2533">
        <v>9210</v>
      </c>
      <c r="F2533">
        <v>8573</v>
      </c>
      <c r="G2533">
        <v>10186</v>
      </c>
      <c r="H2533">
        <v>8949</v>
      </c>
      <c r="J2533">
        <v>36</v>
      </c>
    </row>
    <row r="2534" spans="1:10" x14ac:dyDescent="0.25">
      <c r="A2534" t="s">
        <v>339</v>
      </c>
      <c r="B2534" t="s">
        <v>493</v>
      </c>
      <c r="C2534" t="s">
        <v>22</v>
      </c>
      <c r="D2534" t="s">
        <v>169</v>
      </c>
      <c r="G2534">
        <v>18</v>
      </c>
      <c r="J2534">
        <v>39</v>
      </c>
    </row>
    <row r="2535" spans="1:10" x14ac:dyDescent="0.25">
      <c r="A2535" t="s">
        <v>339</v>
      </c>
      <c r="B2535" t="s">
        <v>494</v>
      </c>
      <c r="C2535" t="s">
        <v>22</v>
      </c>
      <c r="D2535" t="s">
        <v>169</v>
      </c>
      <c r="G2535">
        <v>18</v>
      </c>
      <c r="H2535">
        <v>1</v>
      </c>
      <c r="J2535">
        <v>40</v>
      </c>
    </row>
    <row r="2536" spans="1:10" x14ac:dyDescent="0.25">
      <c r="A2536" t="s">
        <v>339</v>
      </c>
      <c r="B2536" t="s">
        <v>495</v>
      </c>
      <c r="C2536" t="s">
        <v>22</v>
      </c>
      <c r="D2536" t="s">
        <v>169</v>
      </c>
      <c r="G2536">
        <v>18</v>
      </c>
      <c r="H2536">
        <v>1</v>
      </c>
      <c r="J2536">
        <v>41</v>
      </c>
    </row>
    <row r="2537" spans="1:10" x14ac:dyDescent="0.25">
      <c r="A2537" t="s">
        <v>338</v>
      </c>
      <c r="B2537" t="s">
        <v>458</v>
      </c>
      <c r="C2537" t="s">
        <v>22</v>
      </c>
      <c r="D2537" t="s">
        <v>170</v>
      </c>
      <c r="E2537">
        <v>3</v>
      </c>
      <c r="F2537">
        <v>101</v>
      </c>
      <c r="G2537">
        <v>58</v>
      </c>
      <c r="H2537">
        <v>163</v>
      </c>
      <c r="J2537">
        <v>1</v>
      </c>
    </row>
    <row r="2538" spans="1:10" x14ac:dyDescent="0.25">
      <c r="A2538" t="s">
        <v>338</v>
      </c>
      <c r="B2538" t="s">
        <v>459</v>
      </c>
      <c r="C2538" t="s">
        <v>22</v>
      </c>
      <c r="D2538" t="s">
        <v>170</v>
      </c>
      <c r="E2538">
        <v>4</v>
      </c>
      <c r="F2538">
        <v>247</v>
      </c>
      <c r="G2538">
        <v>225</v>
      </c>
      <c r="H2538">
        <v>484</v>
      </c>
      <c r="J2538">
        <v>2</v>
      </c>
    </row>
    <row r="2539" spans="1:10" x14ac:dyDescent="0.25">
      <c r="A2539" t="s">
        <v>338</v>
      </c>
      <c r="B2539" t="s">
        <v>460</v>
      </c>
      <c r="C2539" t="s">
        <v>22</v>
      </c>
      <c r="D2539" t="s">
        <v>170</v>
      </c>
      <c r="E2539">
        <v>1</v>
      </c>
      <c r="F2539">
        <v>47</v>
      </c>
      <c r="G2539">
        <v>4</v>
      </c>
      <c r="J2539">
        <v>3</v>
      </c>
    </row>
    <row r="2540" spans="1:10" x14ac:dyDescent="0.25">
      <c r="A2540" t="s">
        <v>338</v>
      </c>
      <c r="B2540" t="s">
        <v>461</v>
      </c>
      <c r="C2540" t="s">
        <v>22</v>
      </c>
      <c r="D2540" t="s">
        <v>170</v>
      </c>
      <c r="E2540">
        <v>3</v>
      </c>
      <c r="F2540">
        <v>122</v>
      </c>
      <c r="G2540">
        <v>117</v>
      </c>
      <c r="H2540">
        <v>247</v>
      </c>
      <c r="J2540">
        <v>4</v>
      </c>
    </row>
    <row r="2541" spans="1:10" x14ac:dyDescent="0.25">
      <c r="A2541" t="s">
        <v>338</v>
      </c>
      <c r="B2541" t="s">
        <v>462</v>
      </c>
      <c r="C2541" t="s">
        <v>22</v>
      </c>
      <c r="D2541" t="s">
        <v>170</v>
      </c>
      <c r="E2541">
        <v>1</v>
      </c>
      <c r="F2541">
        <v>122</v>
      </c>
      <c r="G2541">
        <v>106</v>
      </c>
      <c r="H2541">
        <v>232</v>
      </c>
      <c r="J2541">
        <v>5</v>
      </c>
    </row>
    <row r="2542" spans="1:10" x14ac:dyDescent="0.25">
      <c r="A2542" t="s">
        <v>338</v>
      </c>
      <c r="B2542" t="s">
        <v>463</v>
      </c>
      <c r="C2542" t="s">
        <v>22</v>
      </c>
      <c r="D2542" t="s">
        <v>170</v>
      </c>
      <c r="F2542">
        <v>10</v>
      </c>
      <c r="G2542">
        <v>4</v>
      </c>
      <c r="H2542">
        <v>14</v>
      </c>
      <c r="J2542">
        <v>6</v>
      </c>
    </row>
    <row r="2543" spans="1:10" x14ac:dyDescent="0.25">
      <c r="A2543" t="s">
        <v>338</v>
      </c>
      <c r="B2543" t="s">
        <v>464</v>
      </c>
      <c r="C2543" t="s">
        <v>22</v>
      </c>
      <c r="D2543" t="s">
        <v>170</v>
      </c>
      <c r="F2543">
        <v>2</v>
      </c>
      <c r="H2543">
        <v>2</v>
      </c>
      <c r="J2543">
        <v>7</v>
      </c>
    </row>
    <row r="2544" spans="1:10" x14ac:dyDescent="0.25">
      <c r="A2544" t="s">
        <v>338</v>
      </c>
      <c r="B2544" t="s">
        <v>465</v>
      </c>
      <c r="C2544" t="s">
        <v>22</v>
      </c>
      <c r="D2544" t="s">
        <v>170</v>
      </c>
      <c r="E2544">
        <v>1</v>
      </c>
      <c r="F2544">
        <v>2</v>
      </c>
      <c r="G2544">
        <v>2</v>
      </c>
      <c r="H2544">
        <v>5</v>
      </c>
      <c r="J2544">
        <v>8</v>
      </c>
    </row>
    <row r="2545" spans="1:10" x14ac:dyDescent="0.25">
      <c r="A2545" t="s">
        <v>338</v>
      </c>
      <c r="B2545" t="s">
        <v>466</v>
      </c>
      <c r="C2545" t="s">
        <v>22</v>
      </c>
      <c r="D2545" t="s">
        <v>170</v>
      </c>
      <c r="E2545">
        <v>3</v>
      </c>
      <c r="F2545">
        <v>40</v>
      </c>
      <c r="G2545">
        <v>32</v>
      </c>
      <c r="H2545">
        <v>75</v>
      </c>
      <c r="J2545">
        <v>9</v>
      </c>
    </row>
    <row r="2546" spans="1:10" x14ac:dyDescent="0.25">
      <c r="A2546" t="s">
        <v>338</v>
      </c>
      <c r="B2546" t="s">
        <v>467</v>
      </c>
      <c r="C2546" t="s">
        <v>22</v>
      </c>
      <c r="D2546" t="s">
        <v>170</v>
      </c>
      <c r="F2546">
        <v>3</v>
      </c>
      <c r="G2546">
        <v>1</v>
      </c>
      <c r="H2546">
        <v>4</v>
      </c>
      <c r="J2546">
        <v>10</v>
      </c>
    </row>
    <row r="2547" spans="1:10" x14ac:dyDescent="0.25">
      <c r="A2547" t="s">
        <v>338</v>
      </c>
      <c r="B2547" t="s">
        <v>468</v>
      </c>
      <c r="C2547" t="s">
        <v>22</v>
      </c>
      <c r="D2547" t="s">
        <v>170</v>
      </c>
      <c r="E2547">
        <v>1</v>
      </c>
      <c r="F2547">
        <v>154</v>
      </c>
      <c r="G2547">
        <v>161</v>
      </c>
      <c r="H2547">
        <v>324</v>
      </c>
      <c r="J2547">
        <v>11</v>
      </c>
    </row>
    <row r="2548" spans="1:10" x14ac:dyDescent="0.25">
      <c r="A2548" t="s">
        <v>338</v>
      </c>
      <c r="B2548" t="s">
        <v>469</v>
      </c>
      <c r="C2548" t="s">
        <v>22</v>
      </c>
      <c r="D2548" t="s">
        <v>170</v>
      </c>
      <c r="E2548">
        <v>1</v>
      </c>
      <c r="F2548">
        <v>9</v>
      </c>
      <c r="G2548">
        <v>5</v>
      </c>
      <c r="H2548">
        <v>15</v>
      </c>
      <c r="J2548">
        <v>12</v>
      </c>
    </row>
    <row r="2549" spans="1:10" x14ac:dyDescent="0.25">
      <c r="A2549" t="s">
        <v>338</v>
      </c>
      <c r="B2549" t="s">
        <v>470</v>
      </c>
      <c r="C2549" t="s">
        <v>22</v>
      </c>
      <c r="D2549" t="s">
        <v>170</v>
      </c>
      <c r="F2549">
        <v>18</v>
      </c>
      <c r="G2549">
        <v>11</v>
      </c>
      <c r="H2549">
        <v>29</v>
      </c>
      <c r="J2549">
        <v>13</v>
      </c>
    </row>
    <row r="2550" spans="1:10" x14ac:dyDescent="0.25">
      <c r="A2550" t="s">
        <v>338</v>
      </c>
      <c r="B2550" t="s">
        <v>471</v>
      </c>
      <c r="C2550" t="s">
        <v>22</v>
      </c>
      <c r="D2550" t="s">
        <v>170</v>
      </c>
      <c r="F2550">
        <v>21</v>
      </c>
      <c r="G2550">
        <v>15</v>
      </c>
      <c r="H2550">
        <v>37</v>
      </c>
      <c r="J2550">
        <v>14</v>
      </c>
    </row>
    <row r="2551" spans="1:10" x14ac:dyDescent="0.25">
      <c r="A2551" t="s">
        <v>338</v>
      </c>
      <c r="B2551" t="s">
        <v>472</v>
      </c>
      <c r="C2551" t="s">
        <v>22</v>
      </c>
      <c r="D2551" t="s">
        <v>170</v>
      </c>
      <c r="J2551">
        <v>15</v>
      </c>
    </row>
    <row r="2552" spans="1:10" x14ac:dyDescent="0.25">
      <c r="A2552" t="s">
        <v>338</v>
      </c>
      <c r="B2552" t="s">
        <v>473</v>
      </c>
      <c r="C2552" t="s">
        <v>22</v>
      </c>
      <c r="D2552" t="s">
        <v>170</v>
      </c>
      <c r="E2552">
        <v>2</v>
      </c>
      <c r="F2552">
        <v>187</v>
      </c>
      <c r="G2552">
        <v>140</v>
      </c>
      <c r="H2552">
        <v>330</v>
      </c>
      <c r="J2552">
        <v>16</v>
      </c>
    </row>
    <row r="2553" spans="1:10" x14ac:dyDescent="0.25">
      <c r="A2553" t="s">
        <v>338</v>
      </c>
      <c r="B2553" t="s">
        <v>474</v>
      </c>
      <c r="C2553" t="s">
        <v>22</v>
      </c>
      <c r="D2553" t="s">
        <v>170</v>
      </c>
      <c r="E2553">
        <v>3</v>
      </c>
      <c r="F2553">
        <v>105</v>
      </c>
      <c r="G2553">
        <v>142</v>
      </c>
      <c r="H2553">
        <v>254</v>
      </c>
      <c r="J2553">
        <v>17</v>
      </c>
    </row>
    <row r="2554" spans="1:10" x14ac:dyDescent="0.25">
      <c r="A2554" t="s">
        <v>338</v>
      </c>
      <c r="B2554" t="s">
        <v>475</v>
      </c>
      <c r="C2554" t="s">
        <v>22</v>
      </c>
      <c r="D2554" t="s">
        <v>170</v>
      </c>
      <c r="F2554">
        <v>35</v>
      </c>
      <c r="G2554">
        <v>25</v>
      </c>
      <c r="H2554">
        <v>61</v>
      </c>
      <c r="J2554">
        <v>18</v>
      </c>
    </row>
    <row r="2555" spans="1:10" x14ac:dyDescent="0.25">
      <c r="A2555" t="s">
        <v>338</v>
      </c>
      <c r="B2555" t="s">
        <v>476</v>
      </c>
      <c r="C2555" t="s">
        <v>22</v>
      </c>
      <c r="D2555" t="s">
        <v>170</v>
      </c>
      <c r="F2555">
        <v>12</v>
      </c>
      <c r="G2555">
        <v>17</v>
      </c>
      <c r="H2555">
        <v>30</v>
      </c>
      <c r="J2555">
        <v>19</v>
      </c>
    </row>
    <row r="2556" spans="1:10" x14ac:dyDescent="0.25">
      <c r="A2556" t="s">
        <v>338</v>
      </c>
      <c r="B2556" t="s">
        <v>477</v>
      </c>
      <c r="C2556" t="s">
        <v>22</v>
      </c>
      <c r="D2556" t="s">
        <v>170</v>
      </c>
      <c r="F2556">
        <v>21</v>
      </c>
      <c r="G2556">
        <v>19</v>
      </c>
      <c r="H2556">
        <v>41</v>
      </c>
      <c r="J2556">
        <v>20</v>
      </c>
    </row>
    <row r="2557" spans="1:10" x14ac:dyDescent="0.25">
      <c r="A2557" t="s">
        <v>338</v>
      </c>
      <c r="B2557" t="s">
        <v>478</v>
      </c>
      <c r="C2557" t="s">
        <v>22</v>
      </c>
      <c r="D2557" t="s">
        <v>170</v>
      </c>
      <c r="F2557">
        <v>26</v>
      </c>
      <c r="G2557">
        <v>8</v>
      </c>
      <c r="H2557">
        <v>35</v>
      </c>
      <c r="J2557">
        <v>21</v>
      </c>
    </row>
    <row r="2558" spans="1:10" x14ac:dyDescent="0.25">
      <c r="A2558" t="s">
        <v>338</v>
      </c>
      <c r="B2558" t="s">
        <v>479</v>
      </c>
      <c r="C2558" t="s">
        <v>22</v>
      </c>
      <c r="D2558" t="s">
        <v>170</v>
      </c>
      <c r="F2558">
        <v>5</v>
      </c>
      <c r="G2558">
        <v>3</v>
      </c>
      <c r="H2558">
        <v>8</v>
      </c>
      <c r="J2558">
        <v>22</v>
      </c>
    </row>
    <row r="2559" spans="1:10" x14ac:dyDescent="0.25">
      <c r="A2559" t="s">
        <v>338</v>
      </c>
      <c r="B2559" t="s">
        <v>480</v>
      </c>
      <c r="C2559" t="s">
        <v>22</v>
      </c>
      <c r="D2559" t="s">
        <v>170</v>
      </c>
      <c r="F2559">
        <v>2</v>
      </c>
      <c r="H2559">
        <v>2</v>
      </c>
      <c r="J2559">
        <v>23</v>
      </c>
    </row>
    <row r="2560" spans="1:10" x14ac:dyDescent="0.25">
      <c r="A2560" t="s">
        <v>338</v>
      </c>
      <c r="B2560" t="s">
        <v>481</v>
      </c>
      <c r="C2560" t="s">
        <v>22</v>
      </c>
      <c r="D2560" t="s">
        <v>170</v>
      </c>
      <c r="E2560">
        <v>3</v>
      </c>
      <c r="F2560">
        <v>68</v>
      </c>
      <c r="G2560">
        <v>56</v>
      </c>
      <c r="H2560">
        <v>127</v>
      </c>
      <c r="J2560">
        <v>24</v>
      </c>
    </row>
    <row r="2561" spans="1:10" x14ac:dyDescent="0.25">
      <c r="A2561" t="s">
        <v>338</v>
      </c>
      <c r="B2561" t="s">
        <v>482</v>
      </c>
      <c r="C2561" t="s">
        <v>22</v>
      </c>
      <c r="D2561" t="s">
        <v>170</v>
      </c>
      <c r="F2561">
        <v>51</v>
      </c>
      <c r="G2561">
        <v>17</v>
      </c>
      <c r="H2561">
        <v>69</v>
      </c>
      <c r="J2561">
        <v>25</v>
      </c>
    </row>
    <row r="2562" spans="1:10" x14ac:dyDescent="0.25">
      <c r="A2562" t="s">
        <v>338</v>
      </c>
      <c r="B2562" t="s">
        <v>483</v>
      </c>
      <c r="C2562" t="s">
        <v>22</v>
      </c>
      <c r="D2562" t="s">
        <v>170</v>
      </c>
      <c r="E2562">
        <v>1</v>
      </c>
      <c r="F2562">
        <v>17</v>
      </c>
      <c r="G2562">
        <v>9</v>
      </c>
      <c r="H2562">
        <v>27</v>
      </c>
      <c r="J2562">
        <v>26</v>
      </c>
    </row>
    <row r="2563" spans="1:10" x14ac:dyDescent="0.25">
      <c r="A2563" t="s">
        <v>338</v>
      </c>
      <c r="B2563" t="s">
        <v>484</v>
      </c>
      <c r="C2563" t="s">
        <v>22</v>
      </c>
      <c r="D2563" t="s">
        <v>170</v>
      </c>
      <c r="F2563">
        <v>4</v>
      </c>
      <c r="G2563">
        <v>1</v>
      </c>
      <c r="H2563">
        <v>5</v>
      </c>
      <c r="J2563">
        <v>27</v>
      </c>
    </row>
    <row r="2564" spans="1:10" x14ac:dyDescent="0.25">
      <c r="A2564" t="s">
        <v>338</v>
      </c>
      <c r="B2564" t="s">
        <v>485</v>
      </c>
      <c r="C2564" t="s">
        <v>22</v>
      </c>
      <c r="D2564" t="s">
        <v>170</v>
      </c>
      <c r="G2564">
        <v>1</v>
      </c>
      <c r="H2564">
        <v>1</v>
      </c>
      <c r="J2564">
        <v>28</v>
      </c>
    </row>
    <row r="2565" spans="1:10" x14ac:dyDescent="0.25">
      <c r="A2565" t="s">
        <v>338</v>
      </c>
      <c r="B2565" t="s">
        <v>486</v>
      </c>
      <c r="C2565" t="s">
        <v>22</v>
      </c>
      <c r="D2565" t="s">
        <v>170</v>
      </c>
      <c r="E2565">
        <v>1</v>
      </c>
      <c r="F2565">
        <v>28</v>
      </c>
      <c r="G2565">
        <v>47</v>
      </c>
      <c r="H2565">
        <v>78</v>
      </c>
      <c r="J2565">
        <v>29</v>
      </c>
    </row>
    <row r="2566" spans="1:10" x14ac:dyDescent="0.25">
      <c r="A2566" t="s">
        <v>338</v>
      </c>
      <c r="B2566" t="s">
        <v>487</v>
      </c>
      <c r="C2566" t="s">
        <v>22</v>
      </c>
      <c r="D2566" t="s">
        <v>170</v>
      </c>
      <c r="F2566">
        <v>3</v>
      </c>
      <c r="H2566">
        <v>3</v>
      </c>
      <c r="J2566">
        <v>30</v>
      </c>
    </row>
    <row r="2567" spans="1:10" x14ac:dyDescent="0.25">
      <c r="A2567" t="s">
        <v>338</v>
      </c>
      <c r="B2567" t="s">
        <v>488</v>
      </c>
      <c r="C2567" t="s">
        <v>22</v>
      </c>
      <c r="D2567" t="s">
        <v>170</v>
      </c>
      <c r="J2567">
        <v>31</v>
      </c>
    </row>
    <row r="2568" spans="1:10" x14ac:dyDescent="0.25">
      <c r="A2568" t="s">
        <v>338</v>
      </c>
      <c r="B2568" t="s">
        <v>489</v>
      </c>
      <c r="C2568" t="s">
        <v>22</v>
      </c>
      <c r="D2568" t="s">
        <v>170</v>
      </c>
      <c r="E2568">
        <v>2</v>
      </c>
      <c r="F2568">
        <v>30</v>
      </c>
      <c r="G2568">
        <v>15</v>
      </c>
      <c r="H2568">
        <v>47</v>
      </c>
      <c r="J2568">
        <v>32</v>
      </c>
    </row>
    <row r="2569" spans="1:10" x14ac:dyDescent="0.25">
      <c r="A2569" t="s">
        <v>338</v>
      </c>
      <c r="B2569" t="s">
        <v>490</v>
      </c>
      <c r="C2569" t="s">
        <v>22</v>
      </c>
      <c r="D2569" t="s">
        <v>170</v>
      </c>
      <c r="F2569">
        <v>27</v>
      </c>
      <c r="G2569">
        <v>17</v>
      </c>
      <c r="H2569">
        <v>44</v>
      </c>
      <c r="J2569">
        <v>33</v>
      </c>
    </row>
    <row r="2570" spans="1:10" x14ac:dyDescent="0.25">
      <c r="A2570" t="s">
        <v>338</v>
      </c>
      <c r="B2570" t="s">
        <v>491</v>
      </c>
      <c r="C2570" t="s">
        <v>22</v>
      </c>
      <c r="D2570" t="s">
        <v>170</v>
      </c>
      <c r="E2570">
        <v>0.66700000000000004</v>
      </c>
      <c r="F2570">
        <v>0.61499999999999999</v>
      </c>
      <c r="G2570">
        <v>0.877</v>
      </c>
      <c r="H2570">
        <v>0.71899999999999997</v>
      </c>
      <c r="J2570">
        <v>34</v>
      </c>
    </row>
    <row r="2571" spans="1:10" x14ac:dyDescent="0.25">
      <c r="A2571" t="s">
        <v>338</v>
      </c>
      <c r="B2571" t="s">
        <v>492</v>
      </c>
      <c r="C2571" t="s">
        <v>22</v>
      </c>
      <c r="D2571" t="s">
        <v>170</v>
      </c>
      <c r="E2571">
        <v>0.5</v>
      </c>
      <c r="F2571">
        <v>0.73699999999999999</v>
      </c>
      <c r="G2571">
        <v>0.85199999999999998</v>
      </c>
      <c r="H2571">
        <v>0.77100000000000002</v>
      </c>
      <c r="J2571">
        <v>35</v>
      </c>
    </row>
    <row r="2572" spans="1:10" x14ac:dyDescent="0.25">
      <c r="A2572" t="s">
        <v>338</v>
      </c>
      <c r="B2572" t="s">
        <v>178</v>
      </c>
      <c r="C2572" t="s">
        <v>22</v>
      </c>
      <c r="D2572" t="s">
        <v>170</v>
      </c>
      <c r="E2572">
        <v>3746</v>
      </c>
      <c r="F2572">
        <v>7151</v>
      </c>
      <c r="G2572">
        <v>11066</v>
      </c>
      <c r="H2572">
        <v>8834</v>
      </c>
      <c r="J2572">
        <v>36</v>
      </c>
    </row>
    <row r="2573" spans="1:10" x14ac:dyDescent="0.25">
      <c r="A2573" t="s">
        <v>338</v>
      </c>
      <c r="B2573" t="s">
        <v>493</v>
      </c>
      <c r="C2573" t="s">
        <v>22</v>
      </c>
      <c r="D2573" t="s">
        <v>170</v>
      </c>
      <c r="G2573">
        <v>7</v>
      </c>
      <c r="J2573">
        <v>39</v>
      </c>
    </row>
    <row r="2574" spans="1:10" x14ac:dyDescent="0.25">
      <c r="A2574" t="s">
        <v>338</v>
      </c>
      <c r="B2574" t="s">
        <v>494</v>
      </c>
      <c r="C2574" t="s">
        <v>22</v>
      </c>
      <c r="D2574" t="s">
        <v>170</v>
      </c>
      <c r="G2574">
        <v>7</v>
      </c>
      <c r="H2574">
        <v>1</v>
      </c>
      <c r="J2574">
        <v>40</v>
      </c>
    </row>
    <row r="2575" spans="1:10" x14ac:dyDescent="0.25">
      <c r="A2575" t="s">
        <v>338</v>
      </c>
      <c r="B2575" t="s">
        <v>495</v>
      </c>
      <c r="C2575" t="s">
        <v>22</v>
      </c>
      <c r="D2575" t="s">
        <v>170</v>
      </c>
      <c r="G2575">
        <v>7</v>
      </c>
      <c r="H2575">
        <v>1</v>
      </c>
      <c r="J2575">
        <v>41</v>
      </c>
    </row>
    <row r="2576" spans="1:10" x14ac:dyDescent="0.25">
      <c r="A2576" t="s">
        <v>341</v>
      </c>
      <c r="B2576" t="s">
        <v>458</v>
      </c>
      <c r="C2576" t="s">
        <v>23</v>
      </c>
      <c r="D2576" t="s">
        <v>171</v>
      </c>
      <c r="E2576">
        <v>1</v>
      </c>
      <c r="F2576">
        <v>137</v>
      </c>
      <c r="G2576">
        <v>2</v>
      </c>
      <c r="H2576">
        <v>140</v>
      </c>
      <c r="J2576">
        <v>1</v>
      </c>
    </row>
    <row r="2577" spans="1:10" x14ac:dyDescent="0.25">
      <c r="A2577" t="s">
        <v>341</v>
      </c>
      <c r="B2577" t="s">
        <v>459</v>
      </c>
      <c r="C2577" t="s">
        <v>23</v>
      </c>
      <c r="D2577" t="s">
        <v>171</v>
      </c>
      <c r="E2577">
        <v>5</v>
      </c>
      <c r="F2577">
        <v>112</v>
      </c>
      <c r="G2577">
        <v>5</v>
      </c>
      <c r="H2577">
        <v>122</v>
      </c>
      <c r="J2577">
        <v>2</v>
      </c>
    </row>
    <row r="2578" spans="1:10" x14ac:dyDescent="0.25">
      <c r="A2578" t="s">
        <v>341</v>
      </c>
      <c r="B2578" t="s">
        <v>460</v>
      </c>
      <c r="C2578" t="s">
        <v>23</v>
      </c>
      <c r="D2578" t="s">
        <v>171</v>
      </c>
      <c r="E2578">
        <v>1</v>
      </c>
      <c r="F2578">
        <v>59</v>
      </c>
      <c r="H2578">
        <v>3</v>
      </c>
      <c r="J2578">
        <v>3</v>
      </c>
    </row>
    <row r="2579" spans="1:10" x14ac:dyDescent="0.25">
      <c r="A2579" t="s">
        <v>341</v>
      </c>
      <c r="B2579" t="s">
        <v>461</v>
      </c>
      <c r="C2579" t="s">
        <v>23</v>
      </c>
      <c r="D2579" t="s">
        <v>171</v>
      </c>
      <c r="E2579">
        <v>3</v>
      </c>
      <c r="F2579">
        <v>45</v>
      </c>
      <c r="G2579">
        <v>4</v>
      </c>
      <c r="H2579">
        <v>52</v>
      </c>
      <c r="J2579">
        <v>4</v>
      </c>
    </row>
    <row r="2580" spans="1:10" x14ac:dyDescent="0.25">
      <c r="A2580" t="s">
        <v>341</v>
      </c>
      <c r="B2580" t="s">
        <v>462</v>
      </c>
      <c r="C2580" t="s">
        <v>23</v>
      </c>
      <c r="D2580" t="s">
        <v>171</v>
      </c>
      <c r="E2580">
        <v>2</v>
      </c>
      <c r="F2580">
        <v>66</v>
      </c>
      <c r="G2580">
        <v>1</v>
      </c>
      <c r="H2580">
        <v>69</v>
      </c>
      <c r="J2580">
        <v>5</v>
      </c>
    </row>
    <row r="2581" spans="1:10" x14ac:dyDescent="0.25">
      <c r="A2581" t="s">
        <v>341</v>
      </c>
      <c r="B2581" t="s">
        <v>463</v>
      </c>
      <c r="C2581" t="s">
        <v>23</v>
      </c>
      <c r="D2581" t="s">
        <v>171</v>
      </c>
      <c r="F2581">
        <v>4</v>
      </c>
      <c r="H2581">
        <v>4</v>
      </c>
      <c r="J2581">
        <v>6</v>
      </c>
    </row>
    <row r="2582" spans="1:10" x14ac:dyDescent="0.25">
      <c r="A2582" t="s">
        <v>341</v>
      </c>
      <c r="B2582" t="s">
        <v>464</v>
      </c>
      <c r="C2582" t="s">
        <v>23</v>
      </c>
      <c r="D2582" t="s">
        <v>171</v>
      </c>
      <c r="F2582">
        <v>2</v>
      </c>
      <c r="H2582">
        <v>2</v>
      </c>
      <c r="J2582">
        <v>7</v>
      </c>
    </row>
    <row r="2583" spans="1:10" x14ac:dyDescent="0.25">
      <c r="A2583" t="s">
        <v>341</v>
      </c>
      <c r="B2583" t="s">
        <v>465</v>
      </c>
      <c r="C2583" t="s">
        <v>23</v>
      </c>
      <c r="D2583" t="s">
        <v>171</v>
      </c>
      <c r="F2583">
        <v>4</v>
      </c>
      <c r="H2583">
        <v>4</v>
      </c>
      <c r="J2583">
        <v>8</v>
      </c>
    </row>
    <row r="2584" spans="1:10" x14ac:dyDescent="0.25">
      <c r="A2584" t="s">
        <v>341</v>
      </c>
      <c r="B2584" t="s">
        <v>466</v>
      </c>
      <c r="C2584" t="s">
        <v>23</v>
      </c>
      <c r="D2584" t="s">
        <v>171</v>
      </c>
      <c r="E2584">
        <v>1</v>
      </c>
      <c r="F2584">
        <v>12</v>
      </c>
      <c r="G2584">
        <v>1</v>
      </c>
      <c r="H2584">
        <v>14</v>
      </c>
      <c r="J2584">
        <v>9</v>
      </c>
    </row>
    <row r="2585" spans="1:10" x14ac:dyDescent="0.25">
      <c r="A2585" t="s">
        <v>341</v>
      </c>
      <c r="B2585" t="s">
        <v>467</v>
      </c>
      <c r="C2585" t="s">
        <v>23</v>
      </c>
      <c r="D2585" t="s">
        <v>171</v>
      </c>
      <c r="J2585">
        <v>10</v>
      </c>
    </row>
    <row r="2586" spans="1:10" x14ac:dyDescent="0.25">
      <c r="A2586" t="s">
        <v>341</v>
      </c>
      <c r="B2586" t="s">
        <v>468</v>
      </c>
      <c r="C2586" t="s">
        <v>23</v>
      </c>
      <c r="D2586" t="s">
        <v>171</v>
      </c>
      <c r="E2586">
        <v>1</v>
      </c>
      <c r="F2586">
        <v>85</v>
      </c>
      <c r="G2586">
        <v>4</v>
      </c>
      <c r="H2586">
        <v>90</v>
      </c>
      <c r="J2586">
        <v>11</v>
      </c>
    </row>
    <row r="2587" spans="1:10" x14ac:dyDescent="0.25">
      <c r="A2587" t="s">
        <v>341</v>
      </c>
      <c r="B2587" t="s">
        <v>469</v>
      </c>
      <c r="C2587" t="s">
        <v>23</v>
      </c>
      <c r="D2587" t="s">
        <v>171</v>
      </c>
      <c r="F2587">
        <v>1</v>
      </c>
      <c r="H2587">
        <v>1</v>
      </c>
      <c r="J2587">
        <v>12</v>
      </c>
    </row>
    <row r="2588" spans="1:10" x14ac:dyDescent="0.25">
      <c r="A2588" t="s">
        <v>341</v>
      </c>
      <c r="B2588" t="s">
        <v>470</v>
      </c>
      <c r="C2588" t="s">
        <v>23</v>
      </c>
      <c r="D2588" t="s">
        <v>171</v>
      </c>
      <c r="F2588">
        <v>1</v>
      </c>
      <c r="G2588">
        <v>1</v>
      </c>
      <c r="H2588">
        <v>2</v>
      </c>
      <c r="J2588">
        <v>13</v>
      </c>
    </row>
    <row r="2589" spans="1:10" x14ac:dyDescent="0.25">
      <c r="A2589" t="s">
        <v>341</v>
      </c>
      <c r="B2589" t="s">
        <v>471</v>
      </c>
      <c r="C2589" t="s">
        <v>23</v>
      </c>
      <c r="D2589" t="s">
        <v>171</v>
      </c>
      <c r="E2589">
        <v>1</v>
      </c>
      <c r="F2589">
        <v>14</v>
      </c>
      <c r="H2589">
        <v>15</v>
      </c>
      <c r="J2589">
        <v>14</v>
      </c>
    </row>
    <row r="2590" spans="1:10" x14ac:dyDescent="0.25">
      <c r="A2590" t="s">
        <v>341</v>
      </c>
      <c r="B2590" t="s">
        <v>472</v>
      </c>
      <c r="C2590" t="s">
        <v>23</v>
      </c>
      <c r="D2590" t="s">
        <v>171</v>
      </c>
      <c r="J2590">
        <v>15</v>
      </c>
    </row>
    <row r="2591" spans="1:10" x14ac:dyDescent="0.25">
      <c r="A2591" t="s">
        <v>341</v>
      </c>
      <c r="B2591" t="s">
        <v>473</v>
      </c>
      <c r="C2591" t="s">
        <v>23</v>
      </c>
      <c r="D2591" t="s">
        <v>171</v>
      </c>
      <c r="E2591">
        <v>5</v>
      </c>
      <c r="F2591">
        <v>112</v>
      </c>
      <c r="G2591">
        <v>4</v>
      </c>
      <c r="H2591">
        <v>121</v>
      </c>
      <c r="J2591">
        <v>16</v>
      </c>
    </row>
    <row r="2592" spans="1:10" x14ac:dyDescent="0.25">
      <c r="A2592" t="s">
        <v>341</v>
      </c>
      <c r="B2592" t="s">
        <v>474</v>
      </c>
      <c r="C2592" t="s">
        <v>23</v>
      </c>
      <c r="D2592" t="s">
        <v>171</v>
      </c>
      <c r="E2592">
        <v>3</v>
      </c>
      <c r="F2592">
        <v>31</v>
      </c>
      <c r="G2592">
        <v>2</v>
      </c>
      <c r="H2592">
        <v>36</v>
      </c>
      <c r="J2592">
        <v>17</v>
      </c>
    </row>
    <row r="2593" spans="1:10" x14ac:dyDescent="0.25">
      <c r="A2593" t="s">
        <v>341</v>
      </c>
      <c r="B2593" t="s">
        <v>475</v>
      </c>
      <c r="C2593" t="s">
        <v>23</v>
      </c>
      <c r="D2593" t="s">
        <v>171</v>
      </c>
      <c r="F2593">
        <v>6</v>
      </c>
      <c r="G2593">
        <v>1</v>
      </c>
      <c r="H2593">
        <v>7</v>
      </c>
      <c r="J2593">
        <v>18</v>
      </c>
    </row>
    <row r="2594" spans="1:10" x14ac:dyDescent="0.25">
      <c r="A2594" t="s">
        <v>341</v>
      </c>
      <c r="B2594" t="s">
        <v>476</v>
      </c>
      <c r="C2594" t="s">
        <v>23</v>
      </c>
      <c r="D2594" t="s">
        <v>171</v>
      </c>
      <c r="F2594">
        <v>12</v>
      </c>
      <c r="H2594">
        <v>12</v>
      </c>
      <c r="J2594">
        <v>19</v>
      </c>
    </row>
    <row r="2595" spans="1:10" x14ac:dyDescent="0.25">
      <c r="A2595" t="s">
        <v>341</v>
      </c>
      <c r="B2595" t="s">
        <v>477</v>
      </c>
      <c r="C2595" t="s">
        <v>23</v>
      </c>
      <c r="D2595" t="s">
        <v>171</v>
      </c>
      <c r="F2595">
        <v>10</v>
      </c>
      <c r="G2595">
        <v>1</v>
      </c>
      <c r="H2595">
        <v>11</v>
      </c>
      <c r="J2595">
        <v>20</v>
      </c>
    </row>
    <row r="2596" spans="1:10" x14ac:dyDescent="0.25">
      <c r="A2596" t="s">
        <v>341</v>
      </c>
      <c r="B2596" t="s">
        <v>478</v>
      </c>
      <c r="C2596" t="s">
        <v>23</v>
      </c>
      <c r="D2596" t="s">
        <v>171</v>
      </c>
      <c r="E2596">
        <v>1</v>
      </c>
      <c r="F2596">
        <v>32</v>
      </c>
      <c r="G2596">
        <v>1</v>
      </c>
      <c r="H2596">
        <v>34</v>
      </c>
      <c r="J2596">
        <v>21</v>
      </c>
    </row>
    <row r="2597" spans="1:10" x14ac:dyDescent="0.25">
      <c r="A2597" t="s">
        <v>341</v>
      </c>
      <c r="B2597" t="s">
        <v>479</v>
      </c>
      <c r="C2597" t="s">
        <v>23</v>
      </c>
      <c r="D2597" t="s">
        <v>171</v>
      </c>
      <c r="F2597">
        <v>14</v>
      </c>
      <c r="H2597">
        <v>14</v>
      </c>
      <c r="J2597">
        <v>22</v>
      </c>
    </row>
    <row r="2598" spans="1:10" x14ac:dyDescent="0.25">
      <c r="A2598" t="s">
        <v>341</v>
      </c>
      <c r="B2598" t="s">
        <v>480</v>
      </c>
      <c r="C2598" t="s">
        <v>23</v>
      </c>
      <c r="D2598" t="s">
        <v>171</v>
      </c>
      <c r="J2598">
        <v>23</v>
      </c>
    </row>
    <row r="2599" spans="1:10" x14ac:dyDescent="0.25">
      <c r="A2599" t="s">
        <v>341</v>
      </c>
      <c r="B2599" t="s">
        <v>481</v>
      </c>
      <c r="C2599" t="s">
        <v>23</v>
      </c>
      <c r="D2599" t="s">
        <v>171</v>
      </c>
      <c r="E2599">
        <v>3</v>
      </c>
      <c r="F2599">
        <v>12</v>
      </c>
      <c r="H2599">
        <v>15</v>
      </c>
      <c r="J2599">
        <v>24</v>
      </c>
    </row>
    <row r="2600" spans="1:10" x14ac:dyDescent="0.25">
      <c r="A2600" t="s">
        <v>341</v>
      </c>
      <c r="B2600" t="s">
        <v>482</v>
      </c>
      <c r="C2600" t="s">
        <v>23</v>
      </c>
      <c r="D2600" t="s">
        <v>171</v>
      </c>
      <c r="F2600">
        <v>48</v>
      </c>
      <c r="H2600">
        <v>48</v>
      </c>
      <c r="J2600">
        <v>25</v>
      </c>
    </row>
    <row r="2601" spans="1:10" x14ac:dyDescent="0.25">
      <c r="A2601" t="s">
        <v>341</v>
      </c>
      <c r="B2601" t="s">
        <v>483</v>
      </c>
      <c r="C2601" t="s">
        <v>23</v>
      </c>
      <c r="D2601" t="s">
        <v>171</v>
      </c>
      <c r="F2601">
        <v>7</v>
      </c>
      <c r="H2601">
        <v>7</v>
      </c>
      <c r="J2601">
        <v>26</v>
      </c>
    </row>
    <row r="2602" spans="1:10" x14ac:dyDescent="0.25">
      <c r="A2602" t="s">
        <v>341</v>
      </c>
      <c r="B2602" t="s">
        <v>484</v>
      </c>
      <c r="C2602" t="s">
        <v>23</v>
      </c>
      <c r="D2602" t="s">
        <v>171</v>
      </c>
      <c r="J2602">
        <v>27</v>
      </c>
    </row>
    <row r="2603" spans="1:10" x14ac:dyDescent="0.25">
      <c r="A2603" t="s">
        <v>341</v>
      </c>
      <c r="B2603" t="s">
        <v>485</v>
      </c>
      <c r="C2603" t="s">
        <v>23</v>
      </c>
      <c r="D2603" t="s">
        <v>171</v>
      </c>
      <c r="J2603">
        <v>28</v>
      </c>
    </row>
    <row r="2604" spans="1:10" x14ac:dyDescent="0.25">
      <c r="A2604" t="s">
        <v>341</v>
      </c>
      <c r="B2604" t="s">
        <v>486</v>
      </c>
      <c r="C2604" t="s">
        <v>23</v>
      </c>
      <c r="D2604" t="s">
        <v>171</v>
      </c>
      <c r="F2604">
        <v>8</v>
      </c>
      <c r="H2604">
        <v>8</v>
      </c>
      <c r="J2604">
        <v>29</v>
      </c>
    </row>
    <row r="2605" spans="1:10" x14ac:dyDescent="0.25">
      <c r="A2605" t="s">
        <v>341</v>
      </c>
      <c r="B2605" t="s">
        <v>487</v>
      </c>
      <c r="C2605" t="s">
        <v>23</v>
      </c>
      <c r="D2605" t="s">
        <v>171</v>
      </c>
      <c r="F2605">
        <v>1</v>
      </c>
      <c r="H2605">
        <v>1</v>
      </c>
      <c r="J2605">
        <v>30</v>
      </c>
    </row>
    <row r="2606" spans="1:10" x14ac:dyDescent="0.25">
      <c r="A2606" t="s">
        <v>341</v>
      </c>
      <c r="B2606" t="s">
        <v>488</v>
      </c>
      <c r="C2606" t="s">
        <v>23</v>
      </c>
      <c r="D2606" t="s">
        <v>171</v>
      </c>
      <c r="J2606">
        <v>31</v>
      </c>
    </row>
    <row r="2607" spans="1:10" x14ac:dyDescent="0.25">
      <c r="A2607" t="s">
        <v>341</v>
      </c>
      <c r="B2607" t="s">
        <v>489</v>
      </c>
      <c r="C2607" t="s">
        <v>23</v>
      </c>
      <c r="D2607" t="s">
        <v>171</v>
      </c>
      <c r="E2607">
        <v>1</v>
      </c>
      <c r="F2607">
        <v>15</v>
      </c>
      <c r="H2607">
        <v>16</v>
      </c>
      <c r="J2607">
        <v>32</v>
      </c>
    </row>
    <row r="2608" spans="1:10" x14ac:dyDescent="0.25">
      <c r="A2608" t="s">
        <v>341</v>
      </c>
      <c r="B2608" t="s">
        <v>490</v>
      </c>
      <c r="C2608" t="s">
        <v>23</v>
      </c>
      <c r="D2608" t="s">
        <v>171</v>
      </c>
      <c r="E2608">
        <v>1</v>
      </c>
      <c r="F2608">
        <v>1</v>
      </c>
      <c r="H2608">
        <v>2</v>
      </c>
      <c r="J2608">
        <v>33</v>
      </c>
    </row>
    <row r="2609" spans="1:10" x14ac:dyDescent="0.25">
      <c r="A2609" t="s">
        <v>341</v>
      </c>
      <c r="B2609" t="s">
        <v>491</v>
      </c>
      <c r="C2609" t="s">
        <v>23</v>
      </c>
      <c r="D2609" t="s">
        <v>171</v>
      </c>
      <c r="E2609">
        <v>1</v>
      </c>
      <c r="F2609">
        <v>0.65500000000000003</v>
      </c>
      <c r="G2609">
        <v>1</v>
      </c>
      <c r="H2609">
        <v>0.67700000000000005</v>
      </c>
      <c r="J2609">
        <v>34</v>
      </c>
    </row>
    <row r="2610" spans="1:10" x14ac:dyDescent="0.25">
      <c r="A2610" t="s">
        <v>341</v>
      </c>
      <c r="B2610" t="s">
        <v>492</v>
      </c>
      <c r="C2610" t="s">
        <v>23</v>
      </c>
      <c r="D2610" t="s">
        <v>171</v>
      </c>
      <c r="E2610">
        <v>1</v>
      </c>
      <c r="F2610">
        <v>0.47599999999999998</v>
      </c>
      <c r="G2610">
        <v>1</v>
      </c>
      <c r="H2610">
        <v>0.57699999999999996</v>
      </c>
      <c r="J2610">
        <v>35</v>
      </c>
    </row>
    <row r="2611" spans="1:10" x14ac:dyDescent="0.25">
      <c r="A2611" t="s">
        <v>341</v>
      </c>
      <c r="B2611" t="s">
        <v>178</v>
      </c>
      <c r="C2611" t="s">
        <v>23</v>
      </c>
      <c r="D2611" t="s">
        <v>171</v>
      </c>
      <c r="E2611">
        <v>4547</v>
      </c>
      <c r="F2611">
        <v>10032</v>
      </c>
      <c r="G2611">
        <v>9563</v>
      </c>
      <c r="H2611">
        <v>9948</v>
      </c>
      <c r="J2611">
        <v>36</v>
      </c>
    </row>
    <row r="2612" spans="1:10" x14ac:dyDescent="0.25">
      <c r="A2612" t="s">
        <v>341</v>
      </c>
      <c r="B2612" t="s">
        <v>493</v>
      </c>
      <c r="C2612" t="s">
        <v>23</v>
      </c>
      <c r="D2612" t="s">
        <v>171</v>
      </c>
      <c r="G2612">
        <v>1</v>
      </c>
      <c r="J2612">
        <v>39</v>
      </c>
    </row>
    <row r="2613" spans="1:10" x14ac:dyDescent="0.25">
      <c r="A2613" t="s">
        <v>341</v>
      </c>
      <c r="B2613" t="s">
        <v>494</v>
      </c>
      <c r="C2613" t="s">
        <v>23</v>
      </c>
      <c r="D2613" t="s">
        <v>171</v>
      </c>
      <c r="G2613">
        <v>1</v>
      </c>
      <c r="H2613">
        <v>1</v>
      </c>
      <c r="J2613">
        <v>40</v>
      </c>
    </row>
    <row r="2614" spans="1:10" x14ac:dyDescent="0.25">
      <c r="A2614" t="s">
        <v>341</v>
      </c>
      <c r="B2614" t="s">
        <v>495</v>
      </c>
      <c r="C2614" t="s">
        <v>23</v>
      </c>
      <c r="D2614" t="s">
        <v>171</v>
      </c>
      <c r="G2614">
        <v>1</v>
      </c>
      <c r="H2614">
        <v>1</v>
      </c>
      <c r="J2614">
        <v>41</v>
      </c>
    </row>
    <row r="2615" spans="1:10" x14ac:dyDescent="0.25">
      <c r="A2615" t="s">
        <v>342</v>
      </c>
      <c r="B2615" t="s">
        <v>458</v>
      </c>
      <c r="C2615" t="s">
        <v>23</v>
      </c>
      <c r="D2615" t="s">
        <v>173</v>
      </c>
      <c r="F2615">
        <v>58</v>
      </c>
      <c r="G2615">
        <v>7</v>
      </c>
      <c r="H2615">
        <v>65</v>
      </c>
      <c r="J2615">
        <v>1</v>
      </c>
    </row>
    <row r="2616" spans="1:10" x14ac:dyDescent="0.25">
      <c r="A2616" t="s">
        <v>342</v>
      </c>
      <c r="B2616" t="s">
        <v>459</v>
      </c>
      <c r="C2616" t="s">
        <v>23</v>
      </c>
      <c r="D2616" t="s">
        <v>173</v>
      </c>
      <c r="F2616">
        <v>123</v>
      </c>
      <c r="G2616">
        <v>13</v>
      </c>
      <c r="H2616">
        <v>136</v>
      </c>
      <c r="J2616">
        <v>2</v>
      </c>
    </row>
    <row r="2617" spans="1:10" x14ac:dyDescent="0.25">
      <c r="A2617" t="s">
        <v>342</v>
      </c>
      <c r="B2617" t="s">
        <v>460</v>
      </c>
      <c r="C2617" t="s">
        <v>23</v>
      </c>
      <c r="D2617" t="s">
        <v>173</v>
      </c>
      <c r="F2617">
        <v>41</v>
      </c>
      <c r="G2617">
        <v>1</v>
      </c>
      <c r="J2617">
        <v>3</v>
      </c>
    </row>
    <row r="2618" spans="1:10" x14ac:dyDescent="0.25">
      <c r="A2618" t="s">
        <v>342</v>
      </c>
      <c r="B2618" t="s">
        <v>461</v>
      </c>
      <c r="C2618" t="s">
        <v>23</v>
      </c>
      <c r="D2618" t="s">
        <v>173</v>
      </c>
      <c r="F2618">
        <v>64</v>
      </c>
      <c r="G2618">
        <v>7</v>
      </c>
      <c r="H2618">
        <v>71</v>
      </c>
      <c r="J2618">
        <v>4</v>
      </c>
    </row>
    <row r="2619" spans="1:10" x14ac:dyDescent="0.25">
      <c r="A2619" t="s">
        <v>342</v>
      </c>
      <c r="B2619" t="s">
        <v>462</v>
      </c>
      <c r="C2619" t="s">
        <v>23</v>
      </c>
      <c r="D2619" t="s">
        <v>173</v>
      </c>
      <c r="F2619">
        <v>59</v>
      </c>
      <c r="G2619">
        <v>6</v>
      </c>
      <c r="H2619">
        <v>65</v>
      </c>
      <c r="J2619">
        <v>5</v>
      </c>
    </row>
    <row r="2620" spans="1:10" x14ac:dyDescent="0.25">
      <c r="A2620" t="s">
        <v>342</v>
      </c>
      <c r="B2620" t="s">
        <v>463</v>
      </c>
      <c r="C2620" t="s">
        <v>23</v>
      </c>
      <c r="D2620" t="s">
        <v>173</v>
      </c>
      <c r="F2620">
        <v>1</v>
      </c>
      <c r="H2620">
        <v>1</v>
      </c>
      <c r="J2620">
        <v>6</v>
      </c>
    </row>
    <row r="2621" spans="1:10" x14ac:dyDescent="0.25">
      <c r="A2621" t="s">
        <v>342</v>
      </c>
      <c r="B2621" t="s">
        <v>464</v>
      </c>
      <c r="C2621" t="s">
        <v>23</v>
      </c>
      <c r="D2621" t="s">
        <v>173</v>
      </c>
      <c r="F2621">
        <v>1</v>
      </c>
      <c r="G2621">
        <v>1</v>
      </c>
      <c r="H2621">
        <v>2</v>
      </c>
      <c r="J2621">
        <v>7</v>
      </c>
    </row>
    <row r="2622" spans="1:10" x14ac:dyDescent="0.25">
      <c r="A2622" t="s">
        <v>342</v>
      </c>
      <c r="B2622" t="s">
        <v>465</v>
      </c>
      <c r="C2622" t="s">
        <v>23</v>
      </c>
      <c r="D2622" t="s">
        <v>173</v>
      </c>
      <c r="F2622">
        <v>2</v>
      </c>
      <c r="H2622">
        <v>2</v>
      </c>
      <c r="J2622">
        <v>8</v>
      </c>
    </row>
    <row r="2623" spans="1:10" x14ac:dyDescent="0.25">
      <c r="A2623" t="s">
        <v>342</v>
      </c>
      <c r="B2623" t="s">
        <v>466</v>
      </c>
      <c r="C2623" t="s">
        <v>23</v>
      </c>
      <c r="D2623" t="s">
        <v>173</v>
      </c>
      <c r="F2623">
        <v>12</v>
      </c>
      <c r="G2623">
        <v>4</v>
      </c>
      <c r="H2623">
        <v>16</v>
      </c>
      <c r="J2623">
        <v>9</v>
      </c>
    </row>
    <row r="2624" spans="1:10" x14ac:dyDescent="0.25">
      <c r="A2624" t="s">
        <v>342</v>
      </c>
      <c r="B2624" t="s">
        <v>467</v>
      </c>
      <c r="C2624" t="s">
        <v>23</v>
      </c>
      <c r="D2624" t="s">
        <v>173</v>
      </c>
      <c r="J2624">
        <v>10</v>
      </c>
    </row>
    <row r="2625" spans="1:10" x14ac:dyDescent="0.25">
      <c r="A2625" t="s">
        <v>342</v>
      </c>
      <c r="B2625" t="s">
        <v>468</v>
      </c>
      <c r="C2625" t="s">
        <v>23</v>
      </c>
      <c r="D2625" t="s">
        <v>173</v>
      </c>
      <c r="F2625">
        <v>109</v>
      </c>
      <c r="G2625">
        <v>8</v>
      </c>
      <c r="H2625">
        <v>117</v>
      </c>
      <c r="J2625">
        <v>11</v>
      </c>
    </row>
    <row r="2626" spans="1:10" x14ac:dyDescent="0.25">
      <c r="A2626" t="s">
        <v>342</v>
      </c>
      <c r="B2626" t="s">
        <v>469</v>
      </c>
      <c r="C2626" t="s">
        <v>23</v>
      </c>
      <c r="D2626" t="s">
        <v>173</v>
      </c>
      <c r="F2626">
        <v>4</v>
      </c>
      <c r="H2626">
        <v>4</v>
      </c>
      <c r="J2626">
        <v>12</v>
      </c>
    </row>
    <row r="2627" spans="1:10" x14ac:dyDescent="0.25">
      <c r="A2627" t="s">
        <v>342</v>
      </c>
      <c r="B2627" t="s">
        <v>470</v>
      </c>
      <c r="C2627" t="s">
        <v>23</v>
      </c>
      <c r="D2627" t="s">
        <v>173</v>
      </c>
      <c r="F2627">
        <v>11</v>
      </c>
      <c r="G2627">
        <v>1</v>
      </c>
      <c r="H2627">
        <v>12</v>
      </c>
      <c r="J2627">
        <v>13</v>
      </c>
    </row>
    <row r="2628" spans="1:10" x14ac:dyDescent="0.25">
      <c r="A2628" t="s">
        <v>342</v>
      </c>
      <c r="B2628" t="s">
        <v>471</v>
      </c>
      <c r="C2628" t="s">
        <v>23</v>
      </c>
      <c r="D2628" t="s">
        <v>173</v>
      </c>
      <c r="F2628">
        <v>20</v>
      </c>
      <c r="G2628">
        <v>1</v>
      </c>
      <c r="H2628">
        <v>21</v>
      </c>
      <c r="J2628">
        <v>14</v>
      </c>
    </row>
    <row r="2629" spans="1:10" x14ac:dyDescent="0.25">
      <c r="A2629" t="s">
        <v>342</v>
      </c>
      <c r="B2629" t="s">
        <v>472</v>
      </c>
      <c r="C2629" t="s">
        <v>23</v>
      </c>
      <c r="D2629" t="s">
        <v>173</v>
      </c>
      <c r="J2629">
        <v>15</v>
      </c>
    </row>
    <row r="2630" spans="1:10" x14ac:dyDescent="0.25">
      <c r="A2630" t="s">
        <v>342</v>
      </c>
      <c r="B2630" t="s">
        <v>473</v>
      </c>
      <c r="C2630" t="s">
        <v>23</v>
      </c>
      <c r="D2630" t="s">
        <v>173</v>
      </c>
      <c r="F2630">
        <v>118</v>
      </c>
      <c r="G2630">
        <v>11</v>
      </c>
      <c r="H2630">
        <v>129</v>
      </c>
      <c r="J2630">
        <v>16</v>
      </c>
    </row>
    <row r="2631" spans="1:10" x14ac:dyDescent="0.25">
      <c r="A2631" t="s">
        <v>342</v>
      </c>
      <c r="B2631" t="s">
        <v>474</v>
      </c>
      <c r="C2631" t="s">
        <v>23</v>
      </c>
      <c r="D2631" t="s">
        <v>173</v>
      </c>
      <c r="F2631">
        <v>60</v>
      </c>
      <c r="G2631">
        <v>7</v>
      </c>
      <c r="H2631">
        <v>67</v>
      </c>
      <c r="J2631">
        <v>17</v>
      </c>
    </row>
    <row r="2632" spans="1:10" x14ac:dyDescent="0.25">
      <c r="A2632" t="s">
        <v>342</v>
      </c>
      <c r="B2632" t="s">
        <v>475</v>
      </c>
      <c r="C2632" t="s">
        <v>23</v>
      </c>
      <c r="D2632" t="s">
        <v>173</v>
      </c>
      <c r="F2632">
        <v>5</v>
      </c>
      <c r="G2632">
        <v>1</v>
      </c>
      <c r="H2632">
        <v>6</v>
      </c>
      <c r="J2632">
        <v>18</v>
      </c>
    </row>
    <row r="2633" spans="1:10" x14ac:dyDescent="0.25">
      <c r="A2633" t="s">
        <v>342</v>
      </c>
      <c r="B2633" t="s">
        <v>476</v>
      </c>
      <c r="C2633" t="s">
        <v>23</v>
      </c>
      <c r="D2633" t="s">
        <v>173</v>
      </c>
      <c r="F2633">
        <v>6</v>
      </c>
      <c r="G2633">
        <v>1</v>
      </c>
      <c r="H2633">
        <v>7</v>
      </c>
      <c r="J2633">
        <v>19</v>
      </c>
    </row>
    <row r="2634" spans="1:10" x14ac:dyDescent="0.25">
      <c r="A2634" t="s">
        <v>342</v>
      </c>
      <c r="B2634" t="s">
        <v>477</v>
      </c>
      <c r="C2634" t="s">
        <v>23</v>
      </c>
      <c r="D2634" t="s">
        <v>173</v>
      </c>
      <c r="F2634">
        <v>14</v>
      </c>
      <c r="G2634">
        <v>1</v>
      </c>
      <c r="H2634">
        <v>15</v>
      </c>
      <c r="J2634">
        <v>20</v>
      </c>
    </row>
    <row r="2635" spans="1:10" x14ac:dyDescent="0.25">
      <c r="A2635" t="s">
        <v>342</v>
      </c>
      <c r="B2635" t="s">
        <v>478</v>
      </c>
      <c r="C2635" t="s">
        <v>23</v>
      </c>
      <c r="D2635" t="s">
        <v>173</v>
      </c>
      <c r="F2635">
        <v>17</v>
      </c>
      <c r="G2635">
        <v>1</v>
      </c>
      <c r="H2635">
        <v>18</v>
      </c>
      <c r="J2635">
        <v>21</v>
      </c>
    </row>
    <row r="2636" spans="1:10" x14ac:dyDescent="0.25">
      <c r="A2636" t="s">
        <v>342</v>
      </c>
      <c r="B2636" t="s">
        <v>479</v>
      </c>
      <c r="C2636" t="s">
        <v>23</v>
      </c>
      <c r="D2636" t="s">
        <v>173</v>
      </c>
      <c r="F2636">
        <v>5</v>
      </c>
      <c r="H2636">
        <v>5</v>
      </c>
      <c r="J2636">
        <v>22</v>
      </c>
    </row>
    <row r="2637" spans="1:10" x14ac:dyDescent="0.25">
      <c r="A2637" t="s">
        <v>342</v>
      </c>
      <c r="B2637" t="s">
        <v>480</v>
      </c>
      <c r="C2637" t="s">
        <v>23</v>
      </c>
      <c r="D2637" t="s">
        <v>173</v>
      </c>
      <c r="F2637">
        <v>2</v>
      </c>
      <c r="G2637">
        <v>1</v>
      </c>
      <c r="H2637">
        <v>3</v>
      </c>
      <c r="J2637">
        <v>23</v>
      </c>
    </row>
    <row r="2638" spans="1:10" x14ac:dyDescent="0.25">
      <c r="A2638" t="s">
        <v>342</v>
      </c>
      <c r="B2638" t="s">
        <v>481</v>
      </c>
      <c r="C2638" t="s">
        <v>23</v>
      </c>
      <c r="D2638" t="s">
        <v>173</v>
      </c>
      <c r="F2638">
        <v>12</v>
      </c>
      <c r="G2638">
        <v>7</v>
      </c>
      <c r="H2638">
        <v>19</v>
      </c>
      <c r="J2638">
        <v>24</v>
      </c>
    </row>
    <row r="2639" spans="1:10" x14ac:dyDescent="0.25">
      <c r="A2639" t="s">
        <v>342</v>
      </c>
      <c r="B2639" t="s">
        <v>482</v>
      </c>
      <c r="C2639" t="s">
        <v>23</v>
      </c>
      <c r="D2639" t="s">
        <v>173</v>
      </c>
      <c r="F2639">
        <v>46</v>
      </c>
      <c r="G2639">
        <v>1</v>
      </c>
      <c r="H2639">
        <v>47</v>
      </c>
      <c r="J2639">
        <v>25</v>
      </c>
    </row>
    <row r="2640" spans="1:10" x14ac:dyDescent="0.25">
      <c r="A2640" t="s">
        <v>342</v>
      </c>
      <c r="B2640" t="s">
        <v>483</v>
      </c>
      <c r="C2640" t="s">
        <v>23</v>
      </c>
      <c r="D2640" t="s">
        <v>173</v>
      </c>
      <c r="F2640">
        <v>4</v>
      </c>
      <c r="G2640">
        <v>1</v>
      </c>
      <c r="H2640">
        <v>5</v>
      </c>
      <c r="J2640">
        <v>26</v>
      </c>
    </row>
    <row r="2641" spans="1:10" x14ac:dyDescent="0.25">
      <c r="A2641" t="s">
        <v>342</v>
      </c>
      <c r="B2641" t="s">
        <v>484</v>
      </c>
      <c r="C2641" t="s">
        <v>23</v>
      </c>
      <c r="D2641" t="s">
        <v>173</v>
      </c>
      <c r="F2641">
        <v>1</v>
      </c>
      <c r="H2641">
        <v>1</v>
      </c>
      <c r="J2641">
        <v>27</v>
      </c>
    </row>
    <row r="2642" spans="1:10" x14ac:dyDescent="0.25">
      <c r="A2642" t="s">
        <v>342</v>
      </c>
      <c r="B2642" t="s">
        <v>485</v>
      </c>
      <c r="C2642" t="s">
        <v>23</v>
      </c>
      <c r="D2642" t="s">
        <v>173</v>
      </c>
      <c r="J2642">
        <v>28</v>
      </c>
    </row>
    <row r="2643" spans="1:10" x14ac:dyDescent="0.25">
      <c r="A2643" t="s">
        <v>342</v>
      </c>
      <c r="B2643" t="s">
        <v>486</v>
      </c>
      <c r="C2643" t="s">
        <v>23</v>
      </c>
      <c r="D2643" t="s">
        <v>173</v>
      </c>
      <c r="F2643">
        <v>5</v>
      </c>
      <c r="G2643">
        <v>2</v>
      </c>
      <c r="H2643">
        <v>7</v>
      </c>
      <c r="J2643">
        <v>29</v>
      </c>
    </row>
    <row r="2644" spans="1:10" x14ac:dyDescent="0.25">
      <c r="A2644" t="s">
        <v>342</v>
      </c>
      <c r="B2644" t="s">
        <v>487</v>
      </c>
      <c r="C2644" t="s">
        <v>23</v>
      </c>
      <c r="D2644" t="s">
        <v>173</v>
      </c>
      <c r="J2644">
        <v>30</v>
      </c>
    </row>
    <row r="2645" spans="1:10" x14ac:dyDescent="0.25">
      <c r="A2645" t="s">
        <v>342</v>
      </c>
      <c r="B2645" t="s">
        <v>488</v>
      </c>
      <c r="C2645" t="s">
        <v>23</v>
      </c>
      <c r="D2645" t="s">
        <v>173</v>
      </c>
      <c r="J2645">
        <v>31</v>
      </c>
    </row>
    <row r="2646" spans="1:10" x14ac:dyDescent="0.25">
      <c r="A2646" t="s">
        <v>342</v>
      </c>
      <c r="B2646" t="s">
        <v>489</v>
      </c>
      <c r="C2646" t="s">
        <v>23</v>
      </c>
      <c r="D2646" t="s">
        <v>173</v>
      </c>
      <c r="F2646">
        <v>16</v>
      </c>
      <c r="G2646">
        <v>1</v>
      </c>
      <c r="H2646">
        <v>17</v>
      </c>
      <c r="J2646">
        <v>32</v>
      </c>
    </row>
    <row r="2647" spans="1:10" x14ac:dyDescent="0.25">
      <c r="A2647" t="s">
        <v>342</v>
      </c>
      <c r="B2647" t="s">
        <v>490</v>
      </c>
      <c r="C2647" t="s">
        <v>23</v>
      </c>
      <c r="D2647" t="s">
        <v>173</v>
      </c>
      <c r="F2647">
        <v>2</v>
      </c>
      <c r="G2647">
        <v>1</v>
      </c>
      <c r="H2647">
        <v>3</v>
      </c>
      <c r="J2647">
        <v>33</v>
      </c>
    </row>
    <row r="2648" spans="1:10" x14ac:dyDescent="0.25">
      <c r="A2648" t="s">
        <v>342</v>
      </c>
      <c r="B2648" t="s">
        <v>491</v>
      </c>
      <c r="C2648" t="s">
        <v>23</v>
      </c>
      <c r="D2648" t="s">
        <v>173</v>
      </c>
      <c r="E2648">
        <v>0.75</v>
      </c>
      <c r="F2648">
        <v>0.79200000000000004</v>
      </c>
      <c r="G2648">
        <v>0.93300000000000005</v>
      </c>
      <c r="H2648">
        <v>0.83699999999999997</v>
      </c>
      <c r="J2648">
        <v>34</v>
      </c>
    </row>
    <row r="2649" spans="1:10" x14ac:dyDescent="0.25">
      <c r="A2649" t="s">
        <v>342</v>
      </c>
      <c r="B2649" t="s">
        <v>492</v>
      </c>
      <c r="C2649" t="s">
        <v>23</v>
      </c>
      <c r="D2649" t="s">
        <v>173</v>
      </c>
      <c r="E2649">
        <v>1</v>
      </c>
      <c r="F2649">
        <v>0.73</v>
      </c>
      <c r="G2649">
        <v>0.89500000000000002</v>
      </c>
      <c r="H2649">
        <v>0.78900000000000003</v>
      </c>
      <c r="J2649">
        <v>35</v>
      </c>
    </row>
    <row r="2650" spans="1:10" x14ac:dyDescent="0.25">
      <c r="A2650" t="s">
        <v>342</v>
      </c>
      <c r="B2650" t="s">
        <v>178</v>
      </c>
      <c r="C2650" t="s">
        <v>23</v>
      </c>
      <c r="D2650" t="s">
        <v>173</v>
      </c>
      <c r="E2650">
        <v>7320</v>
      </c>
      <c r="F2650">
        <v>5186</v>
      </c>
      <c r="G2650">
        <v>10212</v>
      </c>
      <c r="H2650">
        <v>8380</v>
      </c>
      <c r="J2650">
        <v>36</v>
      </c>
    </row>
    <row r="2651" spans="1:10" x14ac:dyDescent="0.25">
      <c r="A2651" t="s">
        <v>342</v>
      </c>
      <c r="B2651" t="s">
        <v>493</v>
      </c>
      <c r="C2651" t="s">
        <v>23</v>
      </c>
      <c r="D2651" t="s">
        <v>173</v>
      </c>
      <c r="G2651">
        <v>4</v>
      </c>
      <c r="J2651">
        <v>39</v>
      </c>
    </row>
    <row r="2652" spans="1:10" x14ac:dyDescent="0.25">
      <c r="A2652" t="s">
        <v>342</v>
      </c>
      <c r="B2652" t="s">
        <v>494</v>
      </c>
      <c r="C2652" t="s">
        <v>23</v>
      </c>
      <c r="D2652" t="s">
        <v>173</v>
      </c>
      <c r="G2652">
        <v>4</v>
      </c>
      <c r="H2652">
        <v>1</v>
      </c>
      <c r="J2652">
        <v>40</v>
      </c>
    </row>
    <row r="2653" spans="1:10" x14ac:dyDescent="0.25">
      <c r="A2653" t="s">
        <v>342</v>
      </c>
      <c r="B2653" t="s">
        <v>495</v>
      </c>
      <c r="C2653" t="s">
        <v>23</v>
      </c>
      <c r="D2653" t="s">
        <v>173</v>
      </c>
      <c r="G2653">
        <v>4</v>
      </c>
      <c r="H2653">
        <v>1</v>
      </c>
      <c r="J2653">
        <v>41</v>
      </c>
    </row>
    <row r="2654" spans="1:10" x14ac:dyDescent="0.25">
      <c r="A2654" t="s">
        <v>340</v>
      </c>
      <c r="B2654" t="s">
        <v>458</v>
      </c>
      <c r="C2654" t="s">
        <v>23</v>
      </c>
      <c r="D2654" t="s">
        <v>174</v>
      </c>
      <c r="E2654">
        <v>12</v>
      </c>
      <c r="F2654">
        <v>197</v>
      </c>
      <c r="G2654">
        <v>29</v>
      </c>
      <c r="H2654">
        <v>238</v>
      </c>
      <c r="J2654">
        <v>1</v>
      </c>
    </row>
    <row r="2655" spans="1:10" x14ac:dyDescent="0.25">
      <c r="A2655" t="s">
        <v>340</v>
      </c>
      <c r="B2655" t="s">
        <v>459</v>
      </c>
      <c r="C2655" t="s">
        <v>23</v>
      </c>
      <c r="D2655" t="s">
        <v>174</v>
      </c>
      <c r="E2655">
        <v>6</v>
      </c>
      <c r="F2655">
        <v>137</v>
      </c>
      <c r="G2655">
        <v>53</v>
      </c>
      <c r="H2655">
        <v>196</v>
      </c>
      <c r="J2655">
        <v>2</v>
      </c>
    </row>
    <row r="2656" spans="1:10" x14ac:dyDescent="0.25">
      <c r="A2656" t="s">
        <v>340</v>
      </c>
      <c r="B2656" t="s">
        <v>460</v>
      </c>
      <c r="C2656" t="s">
        <v>23</v>
      </c>
      <c r="D2656" t="s">
        <v>174</v>
      </c>
      <c r="E2656">
        <v>5</v>
      </c>
      <c r="F2656">
        <v>84</v>
      </c>
      <c r="G2656">
        <v>3</v>
      </c>
      <c r="J2656">
        <v>3</v>
      </c>
    </row>
    <row r="2657" spans="1:10" x14ac:dyDescent="0.25">
      <c r="A2657" t="s">
        <v>340</v>
      </c>
      <c r="B2657" t="s">
        <v>461</v>
      </c>
      <c r="C2657" t="s">
        <v>23</v>
      </c>
      <c r="D2657" t="s">
        <v>174</v>
      </c>
      <c r="E2657">
        <v>5</v>
      </c>
      <c r="F2657">
        <v>63</v>
      </c>
      <c r="G2657">
        <v>41</v>
      </c>
      <c r="H2657">
        <v>109</v>
      </c>
      <c r="J2657">
        <v>4</v>
      </c>
    </row>
    <row r="2658" spans="1:10" x14ac:dyDescent="0.25">
      <c r="A2658" t="s">
        <v>340</v>
      </c>
      <c r="B2658" t="s">
        <v>462</v>
      </c>
      <c r="C2658" t="s">
        <v>23</v>
      </c>
      <c r="D2658" t="s">
        <v>174</v>
      </c>
      <c r="E2658">
        <v>1</v>
      </c>
      <c r="F2658">
        <v>74</v>
      </c>
      <c r="G2658">
        <v>12</v>
      </c>
      <c r="H2658">
        <v>87</v>
      </c>
      <c r="J2658">
        <v>5</v>
      </c>
    </row>
    <row r="2659" spans="1:10" x14ac:dyDescent="0.25">
      <c r="A2659" t="s">
        <v>340</v>
      </c>
      <c r="B2659" t="s">
        <v>463</v>
      </c>
      <c r="C2659" t="s">
        <v>23</v>
      </c>
      <c r="D2659" t="s">
        <v>174</v>
      </c>
      <c r="F2659">
        <v>8</v>
      </c>
      <c r="G2659">
        <v>3</v>
      </c>
      <c r="H2659">
        <v>11</v>
      </c>
      <c r="J2659">
        <v>6</v>
      </c>
    </row>
    <row r="2660" spans="1:10" x14ac:dyDescent="0.25">
      <c r="A2660" t="s">
        <v>340</v>
      </c>
      <c r="B2660" t="s">
        <v>464</v>
      </c>
      <c r="C2660" t="s">
        <v>23</v>
      </c>
      <c r="D2660" t="s">
        <v>174</v>
      </c>
      <c r="F2660">
        <v>1</v>
      </c>
      <c r="H2660">
        <v>1</v>
      </c>
      <c r="J2660">
        <v>7</v>
      </c>
    </row>
    <row r="2661" spans="1:10" x14ac:dyDescent="0.25">
      <c r="A2661" t="s">
        <v>340</v>
      </c>
      <c r="B2661" t="s">
        <v>465</v>
      </c>
      <c r="C2661" t="s">
        <v>23</v>
      </c>
      <c r="D2661" t="s">
        <v>174</v>
      </c>
      <c r="F2661">
        <v>3</v>
      </c>
      <c r="H2661">
        <v>3</v>
      </c>
      <c r="J2661">
        <v>8</v>
      </c>
    </row>
    <row r="2662" spans="1:10" x14ac:dyDescent="0.25">
      <c r="A2662" t="s">
        <v>340</v>
      </c>
      <c r="B2662" t="s">
        <v>466</v>
      </c>
      <c r="C2662" t="s">
        <v>23</v>
      </c>
      <c r="D2662" t="s">
        <v>174</v>
      </c>
      <c r="E2662">
        <v>2</v>
      </c>
      <c r="F2662">
        <v>3</v>
      </c>
      <c r="G2662">
        <v>2</v>
      </c>
      <c r="H2662">
        <v>7</v>
      </c>
      <c r="J2662">
        <v>9</v>
      </c>
    </row>
    <row r="2663" spans="1:10" x14ac:dyDescent="0.25">
      <c r="A2663" t="s">
        <v>340</v>
      </c>
      <c r="B2663" t="s">
        <v>467</v>
      </c>
      <c r="C2663" t="s">
        <v>23</v>
      </c>
      <c r="D2663" t="s">
        <v>174</v>
      </c>
      <c r="F2663">
        <v>1</v>
      </c>
      <c r="H2663">
        <v>1</v>
      </c>
      <c r="J2663">
        <v>10</v>
      </c>
    </row>
    <row r="2664" spans="1:10" x14ac:dyDescent="0.25">
      <c r="A2664" t="s">
        <v>340</v>
      </c>
      <c r="B2664" t="s">
        <v>468</v>
      </c>
      <c r="C2664" t="s">
        <v>23</v>
      </c>
      <c r="D2664" t="s">
        <v>174</v>
      </c>
      <c r="E2664">
        <v>4</v>
      </c>
      <c r="F2664">
        <v>123</v>
      </c>
      <c r="G2664">
        <v>48</v>
      </c>
      <c r="H2664">
        <v>175</v>
      </c>
      <c r="J2664">
        <v>11</v>
      </c>
    </row>
    <row r="2665" spans="1:10" x14ac:dyDescent="0.25">
      <c r="A2665" t="s">
        <v>340</v>
      </c>
      <c r="B2665" t="s">
        <v>469</v>
      </c>
      <c r="C2665" t="s">
        <v>23</v>
      </c>
      <c r="D2665" t="s">
        <v>174</v>
      </c>
      <c r="F2665">
        <v>2</v>
      </c>
      <c r="H2665">
        <v>2</v>
      </c>
      <c r="J2665">
        <v>12</v>
      </c>
    </row>
    <row r="2666" spans="1:10" x14ac:dyDescent="0.25">
      <c r="A2666" t="s">
        <v>340</v>
      </c>
      <c r="B2666" t="s">
        <v>470</v>
      </c>
      <c r="C2666" t="s">
        <v>23</v>
      </c>
      <c r="D2666" t="s">
        <v>174</v>
      </c>
      <c r="F2666">
        <v>4</v>
      </c>
      <c r="G2666">
        <v>3</v>
      </c>
      <c r="H2666">
        <v>7</v>
      </c>
      <c r="J2666">
        <v>13</v>
      </c>
    </row>
    <row r="2667" spans="1:10" x14ac:dyDescent="0.25">
      <c r="A2667" t="s">
        <v>340</v>
      </c>
      <c r="B2667" t="s">
        <v>471</v>
      </c>
      <c r="C2667" t="s">
        <v>23</v>
      </c>
      <c r="D2667" t="s">
        <v>174</v>
      </c>
      <c r="E2667">
        <v>1</v>
      </c>
      <c r="F2667">
        <v>7</v>
      </c>
      <c r="G2667">
        <v>3</v>
      </c>
      <c r="H2667">
        <v>11</v>
      </c>
      <c r="J2667">
        <v>14</v>
      </c>
    </row>
    <row r="2668" spans="1:10" x14ac:dyDescent="0.25">
      <c r="A2668" t="s">
        <v>340</v>
      </c>
      <c r="B2668" t="s">
        <v>472</v>
      </c>
      <c r="C2668" t="s">
        <v>23</v>
      </c>
      <c r="D2668" t="s">
        <v>174</v>
      </c>
      <c r="J2668">
        <v>15</v>
      </c>
    </row>
    <row r="2669" spans="1:10" x14ac:dyDescent="0.25">
      <c r="A2669" t="s">
        <v>340</v>
      </c>
      <c r="B2669" t="s">
        <v>473</v>
      </c>
      <c r="C2669" t="s">
        <v>23</v>
      </c>
      <c r="D2669" t="s">
        <v>174</v>
      </c>
      <c r="E2669">
        <v>6</v>
      </c>
      <c r="F2669">
        <v>133</v>
      </c>
      <c r="G2669">
        <v>37</v>
      </c>
      <c r="H2669">
        <v>176</v>
      </c>
      <c r="J2669">
        <v>16</v>
      </c>
    </row>
    <row r="2670" spans="1:10" x14ac:dyDescent="0.25">
      <c r="A2670" t="s">
        <v>340</v>
      </c>
      <c r="B2670" t="s">
        <v>474</v>
      </c>
      <c r="C2670" t="s">
        <v>23</v>
      </c>
      <c r="D2670" t="s">
        <v>174</v>
      </c>
      <c r="E2670">
        <v>3</v>
      </c>
      <c r="F2670">
        <v>49</v>
      </c>
      <c r="G2670">
        <v>40</v>
      </c>
      <c r="H2670">
        <v>92</v>
      </c>
      <c r="J2670">
        <v>17</v>
      </c>
    </row>
    <row r="2671" spans="1:10" x14ac:dyDescent="0.25">
      <c r="A2671" t="s">
        <v>340</v>
      </c>
      <c r="B2671" t="s">
        <v>475</v>
      </c>
      <c r="C2671" t="s">
        <v>23</v>
      </c>
      <c r="D2671" t="s">
        <v>174</v>
      </c>
      <c r="E2671">
        <v>1</v>
      </c>
      <c r="F2671">
        <v>7</v>
      </c>
      <c r="G2671">
        <v>1</v>
      </c>
      <c r="H2671">
        <v>9</v>
      </c>
      <c r="J2671">
        <v>18</v>
      </c>
    </row>
    <row r="2672" spans="1:10" x14ac:dyDescent="0.25">
      <c r="A2672" t="s">
        <v>340</v>
      </c>
      <c r="B2672" t="s">
        <v>476</v>
      </c>
      <c r="C2672" t="s">
        <v>23</v>
      </c>
      <c r="D2672" t="s">
        <v>174</v>
      </c>
      <c r="E2672">
        <v>1</v>
      </c>
      <c r="F2672">
        <v>3</v>
      </c>
      <c r="G2672">
        <v>4</v>
      </c>
      <c r="H2672">
        <v>8</v>
      </c>
      <c r="J2672">
        <v>19</v>
      </c>
    </row>
    <row r="2673" spans="1:10" x14ac:dyDescent="0.25">
      <c r="A2673" t="s">
        <v>340</v>
      </c>
      <c r="B2673" t="s">
        <v>477</v>
      </c>
      <c r="C2673" t="s">
        <v>23</v>
      </c>
      <c r="D2673" t="s">
        <v>174</v>
      </c>
      <c r="E2673">
        <v>1</v>
      </c>
      <c r="F2673">
        <v>23</v>
      </c>
      <c r="G2673">
        <v>4</v>
      </c>
      <c r="H2673">
        <v>28</v>
      </c>
      <c r="J2673">
        <v>20</v>
      </c>
    </row>
    <row r="2674" spans="1:10" x14ac:dyDescent="0.25">
      <c r="A2674" t="s">
        <v>340</v>
      </c>
      <c r="B2674" t="s">
        <v>478</v>
      </c>
      <c r="C2674" t="s">
        <v>23</v>
      </c>
      <c r="D2674" t="s">
        <v>174</v>
      </c>
      <c r="F2674">
        <v>34</v>
      </c>
      <c r="G2674">
        <v>1</v>
      </c>
      <c r="H2674">
        <v>35</v>
      </c>
      <c r="J2674">
        <v>21</v>
      </c>
    </row>
    <row r="2675" spans="1:10" x14ac:dyDescent="0.25">
      <c r="A2675" t="s">
        <v>340</v>
      </c>
      <c r="B2675" t="s">
        <v>479</v>
      </c>
      <c r="C2675" t="s">
        <v>23</v>
      </c>
      <c r="D2675" t="s">
        <v>174</v>
      </c>
      <c r="F2675">
        <v>12</v>
      </c>
      <c r="H2675">
        <v>12</v>
      </c>
      <c r="J2675">
        <v>22</v>
      </c>
    </row>
    <row r="2676" spans="1:10" x14ac:dyDescent="0.25">
      <c r="A2676" t="s">
        <v>340</v>
      </c>
      <c r="B2676" t="s">
        <v>480</v>
      </c>
      <c r="C2676" t="s">
        <v>23</v>
      </c>
      <c r="D2676" t="s">
        <v>174</v>
      </c>
      <c r="G2676">
        <v>1</v>
      </c>
      <c r="H2676">
        <v>1</v>
      </c>
      <c r="J2676">
        <v>23</v>
      </c>
    </row>
    <row r="2677" spans="1:10" x14ac:dyDescent="0.25">
      <c r="A2677" t="s">
        <v>340</v>
      </c>
      <c r="B2677" t="s">
        <v>481</v>
      </c>
      <c r="C2677" t="s">
        <v>23</v>
      </c>
      <c r="D2677" t="s">
        <v>174</v>
      </c>
      <c r="E2677">
        <v>2</v>
      </c>
      <c r="F2677">
        <v>10</v>
      </c>
      <c r="G2677">
        <v>25</v>
      </c>
      <c r="H2677">
        <v>37</v>
      </c>
      <c r="J2677">
        <v>24</v>
      </c>
    </row>
    <row r="2678" spans="1:10" x14ac:dyDescent="0.25">
      <c r="A2678" t="s">
        <v>340</v>
      </c>
      <c r="B2678" t="s">
        <v>482</v>
      </c>
      <c r="C2678" t="s">
        <v>23</v>
      </c>
      <c r="D2678" t="s">
        <v>174</v>
      </c>
      <c r="E2678">
        <v>3</v>
      </c>
      <c r="F2678">
        <v>54</v>
      </c>
      <c r="G2678">
        <v>3</v>
      </c>
      <c r="H2678">
        <v>60</v>
      </c>
      <c r="J2678">
        <v>25</v>
      </c>
    </row>
    <row r="2679" spans="1:10" x14ac:dyDescent="0.25">
      <c r="A2679" t="s">
        <v>340</v>
      </c>
      <c r="B2679" t="s">
        <v>483</v>
      </c>
      <c r="C2679" t="s">
        <v>23</v>
      </c>
      <c r="D2679" t="s">
        <v>174</v>
      </c>
      <c r="F2679">
        <v>4</v>
      </c>
      <c r="G2679">
        <v>5</v>
      </c>
      <c r="H2679">
        <v>9</v>
      </c>
      <c r="J2679">
        <v>26</v>
      </c>
    </row>
    <row r="2680" spans="1:10" x14ac:dyDescent="0.25">
      <c r="A2680" t="s">
        <v>340</v>
      </c>
      <c r="B2680" t="s">
        <v>484</v>
      </c>
      <c r="C2680" t="s">
        <v>23</v>
      </c>
      <c r="D2680" t="s">
        <v>174</v>
      </c>
      <c r="J2680">
        <v>27</v>
      </c>
    </row>
    <row r="2681" spans="1:10" x14ac:dyDescent="0.25">
      <c r="A2681" t="s">
        <v>340</v>
      </c>
      <c r="B2681" t="s">
        <v>485</v>
      </c>
      <c r="C2681" t="s">
        <v>23</v>
      </c>
      <c r="D2681" t="s">
        <v>174</v>
      </c>
      <c r="J2681">
        <v>28</v>
      </c>
    </row>
    <row r="2682" spans="1:10" x14ac:dyDescent="0.25">
      <c r="A2682" t="s">
        <v>340</v>
      </c>
      <c r="B2682" t="s">
        <v>486</v>
      </c>
      <c r="C2682" t="s">
        <v>23</v>
      </c>
      <c r="D2682" t="s">
        <v>174</v>
      </c>
      <c r="F2682">
        <v>5</v>
      </c>
      <c r="G2682">
        <v>3</v>
      </c>
      <c r="H2682">
        <v>8</v>
      </c>
      <c r="J2682">
        <v>29</v>
      </c>
    </row>
    <row r="2683" spans="1:10" x14ac:dyDescent="0.25">
      <c r="A2683" t="s">
        <v>340</v>
      </c>
      <c r="B2683" t="s">
        <v>487</v>
      </c>
      <c r="C2683" t="s">
        <v>23</v>
      </c>
      <c r="D2683" t="s">
        <v>174</v>
      </c>
      <c r="J2683">
        <v>30</v>
      </c>
    </row>
    <row r="2684" spans="1:10" x14ac:dyDescent="0.25">
      <c r="A2684" t="s">
        <v>340</v>
      </c>
      <c r="B2684" t="s">
        <v>488</v>
      </c>
      <c r="C2684" t="s">
        <v>23</v>
      </c>
      <c r="D2684" t="s">
        <v>174</v>
      </c>
      <c r="J2684">
        <v>31</v>
      </c>
    </row>
    <row r="2685" spans="1:10" x14ac:dyDescent="0.25">
      <c r="A2685" t="s">
        <v>340</v>
      </c>
      <c r="B2685" t="s">
        <v>489</v>
      </c>
      <c r="C2685" t="s">
        <v>23</v>
      </c>
      <c r="D2685" t="s">
        <v>174</v>
      </c>
      <c r="E2685">
        <v>1</v>
      </c>
      <c r="F2685">
        <v>16</v>
      </c>
      <c r="G2685">
        <v>3</v>
      </c>
      <c r="H2685">
        <v>20</v>
      </c>
      <c r="J2685">
        <v>32</v>
      </c>
    </row>
    <row r="2686" spans="1:10" x14ac:dyDescent="0.25">
      <c r="A2686" t="s">
        <v>340</v>
      </c>
      <c r="B2686" t="s">
        <v>490</v>
      </c>
      <c r="C2686" t="s">
        <v>23</v>
      </c>
      <c r="D2686" t="s">
        <v>174</v>
      </c>
      <c r="E2686">
        <v>1</v>
      </c>
      <c r="F2686">
        <v>1</v>
      </c>
      <c r="G2686">
        <v>10</v>
      </c>
      <c r="H2686">
        <v>12</v>
      </c>
      <c r="J2686">
        <v>33</v>
      </c>
    </row>
    <row r="2687" spans="1:10" x14ac:dyDescent="0.25">
      <c r="A2687" t="s">
        <v>340</v>
      </c>
      <c r="B2687" t="s">
        <v>491</v>
      </c>
      <c r="C2687" t="s">
        <v>23</v>
      </c>
      <c r="D2687" t="s">
        <v>174</v>
      </c>
      <c r="E2687">
        <v>0.42899999999999999</v>
      </c>
      <c r="F2687">
        <v>0.69599999999999995</v>
      </c>
      <c r="G2687">
        <v>0.88</v>
      </c>
      <c r="H2687">
        <v>0.72699999999999998</v>
      </c>
      <c r="J2687">
        <v>34</v>
      </c>
    </row>
    <row r="2688" spans="1:10" x14ac:dyDescent="0.25">
      <c r="A2688" t="s">
        <v>340</v>
      </c>
      <c r="B2688" t="s">
        <v>492</v>
      </c>
      <c r="C2688" t="s">
        <v>23</v>
      </c>
      <c r="D2688" t="s">
        <v>174</v>
      </c>
      <c r="E2688">
        <v>0.65</v>
      </c>
      <c r="F2688">
        <v>0.65900000000000003</v>
      </c>
      <c r="G2688">
        <v>0.86399999999999999</v>
      </c>
      <c r="H2688">
        <v>0.71099999999999997</v>
      </c>
      <c r="J2688">
        <v>35</v>
      </c>
    </row>
    <row r="2689" spans="1:10" x14ac:dyDescent="0.25">
      <c r="A2689" t="s">
        <v>340</v>
      </c>
      <c r="B2689" t="s">
        <v>178</v>
      </c>
      <c r="C2689" t="s">
        <v>23</v>
      </c>
      <c r="D2689" t="s">
        <v>174</v>
      </c>
      <c r="E2689">
        <v>794</v>
      </c>
      <c r="F2689">
        <v>8596</v>
      </c>
      <c r="G2689">
        <v>10618</v>
      </c>
      <c r="H2689">
        <v>8944</v>
      </c>
      <c r="J2689">
        <v>36</v>
      </c>
    </row>
    <row r="2690" spans="1:10" x14ac:dyDescent="0.25">
      <c r="A2690" t="s">
        <v>340</v>
      </c>
      <c r="B2690" t="s">
        <v>493</v>
      </c>
      <c r="C2690" t="s">
        <v>23</v>
      </c>
      <c r="D2690" t="s">
        <v>174</v>
      </c>
      <c r="G2690">
        <v>3</v>
      </c>
      <c r="J2690">
        <v>39</v>
      </c>
    </row>
    <row r="2691" spans="1:10" x14ac:dyDescent="0.25">
      <c r="A2691" t="s">
        <v>340</v>
      </c>
      <c r="B2691" t="s">
        <v>494</v>
      </c>
      <c r="C2691" t="s">
        <v>23</v>
      </c>
      <c r="D2691" t="s">
        <v>174</v>
      </c>
      <c r="G2691">
        <v>3</v>
      </c>
      <c r="H2691">
        <v>1</v>
      </c>
      <c r="J2691">
        <v>40</v>
      </c>
    </row>
    <row r="2692" spans="1:10" x14ac:dyDescent="0.25">
      <c r="A2692" t="s">
        <v>340</v>
      </c>
      <c r="B2692" t="s">
        <v>495</v>
      </c>
      <c r="C2692" t="s">
        <v>23</v>
      </c>
      <c r="D2692" t="s">
        <v>174</v>
      </c>
      <c r="G2692">
        <v>3</v>
      </c>
      <c r="H2692">
        <v>1</v>
      </c>
      <c r="J2692">
        <v>41</v>
      </c>
    </row>
    <row r="2693" spans="1:10" x14ac:dyDescent="0.25">
      <c r="A2693" t="s">
        <v>0</v>
      </c>
      <c r="B2693" t="s">
        <v>458</v>
      </c>
      <c r="C2693" t="s">
        <v>496</v>
      </c>
      <c r="D2693" t="s">
        <v>496</v>
      </c>
      <c r="E2693">
        <v>1912</v>
      </c>
      <c r="F2693">
        <v>12384</v>
      </c>
      <c r="G2693">
        <v>601</v>
      </c>
      <c r="H2693">
        <v>14910</v>
      </c>
      <c r="I2693">
        <v>0</v>
      </c>
      <c r="J2693">
        <v>1</v>
      </c>
    </row>
    <row r="2694" spans="1:10" x14ac:dyDescent="0.25">
      <c r="A2694" t="s">
        <v>0</v>
      </c>
      <c r="B2694" t="s">
        <v>459</v>
      </c>
      <c r="C2694" t="s">
        <v>496</v>
      </c>
      <c r="D2694" t="s">
        <v>496</v>
      </c>
      <c r="E2694">
        <v>2782</v>
      </c>
      <c r="F2694">
        <v>13590</v>
      </c>
      <c r="G2694">
        <v>1735</v>
      </c>
      <c r="H2694">
        <v>18121</v>
      </c>
      <c r="I2694">
        <v>0</v>
      </c>
      <c r="J2694">
        <v>2</v>
      </c>
    </row>
    <row r="2695" spans="1:10" x14ac:dyDescent="0.25">
      <c r="A2695" t="s">
        <v>0</v>
      </c>
      <c r="B2695" t="s">
        <v>460</v>
      </c>
      <c r="C2695" t="s">
        <v>496</v>
      </c>
      <c r="D2695" t="s">
        <v>496</v>
      </c>
      <c r="H2695">
        <v>63617</v>
      </c>
      <c r="I2695">
        <v>0</v>
      </c>
      <c r="J2695">
        <v>3</v>
      </c>
    </row>
    <row r="2696" spans="1:10" x14ac:dyDescent="0.25">
      <c r="A2696" t="s">
        <v>0</v>
      </c>
      <c r="B2696" t="s">
        <v>461</v>
      </c>
      <c r="C2696" t="s">
        <v>496</v>
      </c>
      <c r="D2696" t="s">
        <v>496</v>
      </c>
      <c r="E2696">
        <v>1413</v>
      </c>
      <c r="F2696">
        <v>6698</v>
      </c>
      <c r="G2696">
        <v>921</v>
      </c>
      <c r="H2696">
        <v>9041</v>
      </c>
      <c r="I2696">
        <v>0</v>
      </c>
      <c r="J2696">
        <v>4</v>
      </c>
    </row>
    <row r="2697" spans="1:10" x14ac:dyDescent="0.25">
      <c r="A2697" t="s">
        <v>0</v>
      </c>
      <c r="B2697" t="s">
        <v>462</v>
      </c>
      <c r="C2697" t="s">
        <v>496</v>
      </c>
      <c r="D2697" t="s">
        <v>496</v>
      </c>
      <c r="E2697">
        <v>1282</v>
      </c>
      <c r="F2697">
        <v>6719</v>
      </c>
      <c r="G2697">
        <v>810</v>
      </c>
      <c r="H2697">
        <v>8816</v>
      </c>
      <c r="I2697">
        <v>0</v>
      </c>
      <c r="J2697">
        <v>5</v>
      </c>
    </row>
    <row r="2698" spans="1:10" x14ac:dyDescent="0.25">
      <c r="A2698" t="s">
        <v>0</v>
      </c>
      <c r="B2698" t="s">
        <v>463</v>
      </c>
      <c r="C2698" t="s">
        <v>496</v>
      </c>
      <c r="D2698" t="s">
        <v>496</v>
      </c>
      <c r="E2698">
        <v>949</v>
      </c>
      <c r="F2698">
        <v>1756</v>
      </c>
      <c r="G2698">
        <v>230</v>
      </c>
      <c r="H2698">
        <v>2936</v>
      </c>
      <c r="I2698">
        <v>0</v>
      </c>
      <c r="J2698">
        <v>6</v>
      </c>
    </row>
    <row r="2699" spans="1:10" x14ac:dyDescent="0.25">
      <c r="A2699" t="s">
        <v>0</v>
      </c>
      <c r="B2699" t="s">
        <v>464</v>
      </c>
      <c r="C2699" t="s">
        <v>496</v>
      </c>
      <c r="D2699" t="s">
        <v>496</v>
      </c>
      <c r="E2699">
        <v>40</v>
      </c>
      <c r="F2699">
        <v>183</v>
      </c>
      <c r="G2699">
        <v>31</v>
      </c>
      <c r="H2699">
        <v>254</v>
      </c>
      <c r="I2699">
        <v>0</v>
      </c>
      <c r="J2699">
        <v>7</v>
      </c>
    </row>
    <row r="2700" spans="1:10" x14ac:dyDescent="0.25">
      <c r="A2700" t="s">
        <v>0</v>
      </c>
      <c r="B2700" t="s">
        <v>465</v>
      </c>
      <c r="C2700" t="s">
        <v>496</v>
      </c>
      <c r="D2700" t="s">
        <v>496</v>
      </c>
      <c r="E2700">
        <v>15</v>
      </c>
      <c r="F2700">
        <v>237</v>
      </c>
      <c r="G2700">
        <v>26</v>
      </c>
      <c r="H2700">
        <v>278</v>
      </c>
      <c r="I2700">
        <v>0</v>
      </c>
      <c r="J2700">
        <v>8</v>
      </c>
    </row>
    <row r="2701" spans="1:10" x14ac:dyDescent="0.25">
      <c r="A2701" t="s">
        <v>0</v>
      </c>
      <c r="B2701" t="s">
        <v>466</v>
      </c>
      <c r="C2701" t="s">
        <v>496</v>
      </c>
      <c r="D2701" t="s">
        <v>496</v>
      </c>
      <c r="E2701">
        <v>330</v>
      </c>
      <c r="F2701">
        <v>3814</v>
      </c>
      <c r="G2701">
        <v>543</v>
      </c>
      <c r="H2701">
        <v>4687</v>
      </c>
      <c r="I2701">
        <v>0</v>
      </c>
      <c r="J2701">
        <v>9</v>
      </c>
    </row>
    <row r="2702" spans="1:10" x14ac:dyDescent="0.25">
      <c r="A2702" t="s">
        <v>0</v>
      </c>
      <c r="B2702" t="s">
        <v>467</v>
      </c>
      <c r="C2702" t="s">
        <v>496</v>
      </c>
      <c r="D2702" t="s">
        <v>496</v>
      </c>
      <c r="E2702">
        <v>14</v>
      </c>
      <c r="F2702">
        <v>42</v>
      </c>
      <c r="G2702">
        <v>9</v>
      </c>
      <c r="H2702">
        <v>65</v>
      </c>
      <c r="I2702">
        <v>0</v>
      </c>
      <c r="J2702">
        <v>10</v>
      </c>
    </row>
    <row r="2703" spans="1:10" x14ac:dyDescent="0.25">
      <c r="A2703" t="s">
        <v>0</v>
      </c>
      <c r="B2703" t="s">
        <v>468</v>
      </c>
      <c r="C2703" t="s">
        <v>496</v>
      </c>
      <c r="D2703" t="s">
        <v>496</v>
      </c>
      <c r="E2703">
        <v>1461</v>
      </c>
      <c r="F2703">
        <v>7892</v>
      </c>
      <c r="G2703">
        <v>923</v>
      </c>
      <c r="H2703">
        <v>10289</v>
      </c>
      <c r="I2703">
        <v>0</v>
      </c>
      <c r="J2703">
        <v>11</v>
      </c>
    </row>
    <row r="2704" spans="1:10" x14ac:dyDescent="0.25">
      <c r="A2704" t="s">
        <v>0</v>
      </c>
      <c r="B2704" t="s">
        <v>469</v>
      </c>
      <c r="C2704" t="s">
        <v>496</v>
      </c>
      <c r="D2704" t="s">
        <v>496</v>
      </c>
      <c r="E2704">
        <v>37</v>
      </c>
      <c r="F2704">
        <v>303</v>
      </c>
      <c r="G2704">
        <v>52</v>
      </c>
      <c r="H2704">
        <v>392</v>
      </c>
      <c r="I2704">
        <v>0</v>
      </c>
      <c r="J2704">
        <v>12</v>
      </c>
    </row>
    <row r="2705" spans="1:10" x14ac:dyDescent="0.25">
      <c r="A2705" t="s">
        <v>0</v>
      </c>
      <c r="B2705" t="s">
        <v>470</v>
      </c>
      <c r="C2705" t="s">
        <v>496</v>
      </c>
      <c r="D2705" t="s">
        <v>496</v>
      </c>
      <c r="E2705">
        <v>41</v>
      </c>
      <c r="F2705">
        <v>692</v>
      </c>
      <c r="G2705">
        <v>74</v>
      </c>
      <c r="H2705">
        <v>807</v>
      </c>
      <c r="I2705">
        <v>0</v>
      </c>
      <c r="J2705">
        <v>13</v>
      </c>
    </row>
    <row r="2706" spans="1:10" x14ac:dyDescent="0.25">
      <c r="A2706" t="s">
        <v>0</v>
      </c>
      <c r="B2706" t="s">
        <v>471</v>
      </c>
      <c r="C2706" t="s">
        <v>496</v>
      </c>
      <c r="D2706" t="s">
        <v>496</v>
      </c>
      <c r="E2706">
        <v>235</v>
      </c>
      <c r="F2706">
        <v>1383</v>
      </c>
      <c r="G2706">
        <v>153</v>
      </c>
      <c r="H2706">
        <v>1773</v>
      </c>
      <c r="I2706">
        <v>0</v>
      </c>
      <c r="J2706">
        <v>14</v>
      </c>
    </row>
    <row r="2707" spans="1:10" x14ac:dyDescent="0.25">
      <c r="A2707" t="s">
        <v>0</v>
      </c>
      <c r="B2707" t="s">
        <v>472</v>
      </c>
      <c r="C2707" t="s">
        <v>496</v>
      </c>
      <c r="D2707" t="s">
        <v>496</v>
      </c>
      <c r="E2707">
        <v>0</v>
      </c>
      <c r="F2707">
        <v>0</v>
      </c>
      <c r="G2707">
        <v>0</v>
      </c>
      <c r="H2707">
        <v>0</v>
      </c>
      <c r="I2707">
        <v>0</v>
      </c>
      <c r="J2707">
        <v>15</v>
      </c>
    </row>
    <row r="2708" spans="1:10" x14ac:dyDescent="0.25">
      <c r="A2708" t="s">
        <v>0</v>
      </c>
      <c r="B2708" t="s">
        <v>473</v>
      </c>
      <c r="C2708" t="s">
        <v>496</v>
      </c>
      <c r="D2708" t="s">
        <v>496</v>
      </c>
      <c r="E2708">
        <v>2397</v>
      </c>
      <c r="F2708">
        <v>11874</v>
      </c>
      <c r="G2708">
        <v>1248</v>
      </c>
      <c r="H2708">
        <v>15522</v>
      </c>
      <c r="I2708">
        <v>0</v>
      </c>
      <c r="J2708">
        <v>16</v>
      </c>
    </row>
    <row r="2709" spans="1:10" x14ac:dyDescent="0.25">
      <c r="A2709" t="s">
        <v>0</v>
      </c>
      <c r="B2709" t="s">
        <v>474</v>
      </c>
      <c r="C2709" t="s">
        <v>496</v>
      </c>
      <c r="D2709" t="s">
        <v>496</v>
      </c>
      <c r="E2709">
        <v>2133</v>
      </c>
      <c r="F2709">
        <v>6482</v>
      </c>
      <c r="G2709">
        <v>1048</v>
      </c>
      <c r="H2709">
        <v>9672</v>
      </c>
      <c r="I2709">
        <v>0</v>
      </c>
      <c r="J2709">
        <v>17</v>
      </c>
    </row>
    <row r="2710" spans="1:10" x14ac:dyDescent="0.25">
      <c r="A2710" t="s">
        <v>0</v>
      </c>
      <c r="B2710" t="s">
        <v>475</v>
      </c>
      <c r="C2710" t="s">
        <v>496</v>
      </c>
      <c r="D2710" t="s">
        <v>496</v>
      </c>
      <c r="E2710">
        <v>87</v>
      </c>
      <c r="F2710">
        <v>993</v>
      </c>
      <c r="G2710">
        <v>149</v>
      </c>
      <c r="H2710">
        <v>1230</v>
      </c>
      <c r="I2710">
        <v>0</v>
      </c>
      <c r="J2710">
        <v>18</v>
      </c>
    </row>
    <row r="2711" spans="1:10" x14ac:dyDescent="0.25">
      <c r="A2711" t="s">
        <v>0</v>
      </c>
      <c r="B2711" t="s">
        <v>476</v>
      </c>
      <c r="C2711" t="s">
        <v>496</v>
      </c>
      <c r="D2711" t="s">
        <v>496</v>
      </c>
      <c r="E2711">
        <v>92</v>
      </c>
      <c r="F2711">
        <v>782</v>
      </c>
      <c r="G2711">
        <v>141</v>
      </c>
      <c r="H2711">
        <v>1017</v>
      </c>
      <c r="I2711">
        <v>0</v>
      </c>
      <c r="J2711">
        <v>19</v>
      </c>
    </row>
    <row r="2712" spans="1:10" x14ac:dyDescent="0.25">
      <c r="A2712" t="s">
        <v>0</v>
      </c>
      <c r="B2712" t="s">
        <v>477</v>
      </c>
      <c r="C2712" t="s">
        <v>496</v>
      </c>
      <c r="D2712" t="s">
        <v>496</v>
      </c>
      <c r="E2712">
        <v>106</v>
      </c>
      <c r="F2712">
        <v>1129</v>
      </c>
      <c r="G2712">
        <v>137</v>
      </c>
      <c r="H2712">
        <v>1373</v>
      </c>
      <c r="I2712">
        <v>0</v>
      </c>
      <c r="J2712">
        <v>20</v>
      </c>
    </row>
    <row r="2713" spans="1:10" x14ac:dyDescent="0.25">
      <c r="A2713" t="s">
        <v>0</v>
      </c>
      <c r="B2713" t="s">
        <v>478</v>
      </c>
      <c r="C2713" t="s">
        <v>496</v>
      </c>
      <c r="D2713" t="s">
        <v>496</v>
      </c>
      <c r="E2713">
        <v>132</v>
      </c>
      <c r="F2713">
        <v>2084</v>
      </c>
      <c r="G2713">
        <v>130</v>
      </c>
      <c r="H2713">
        <v>2347</v>
      </c>
      <c r="I2713">
        <v>0</v>
      </c>
      <c r="J2713">
        <v>21</v>
      </c>
    </row>
    <row r="2714" spans="1:10" x14ac:dyDescent="0.25">
      <c r="A2714" t="s">
        <v>0</v>
      </c>
      <c r="B2714" t="s">
        <v>479</v>
      </c>
      <c r="C2714" t="s">
        <v>496</v>
      </c>
      <c r="D2714" t="s">
        <v>496</v>
      </c>
      <c r="E2714">
        <v>43</v>
      </c>
      <c r="F2714">
        <v>661</v>
      </c>
      <c r="G2714">
        <v>35</v>
      </c>
      <c r="H2714">
        <v>739</v>
      </c>
      <c r="I2714">
        <v>0</v>
      </c>
      <c r="J2714">
        <v>22</v>
      </c>
    </row>
    <row r="2715" spans="1:10" x14ac:dyDescent="0.25">
      <c r="A2715" t="s">
        <v>0</v>
      </c>
      <c r="B2715" t="s">
        <v>480</v>
      </c>
      <c r="C2715" t="s">
        <v>496</v>
      </c>
      <c r="D2715" t="s">
        <v>496</v>
      </c>
      <c r="E2715">
        <v>23</v>
      </c>
      <c r="F2715">
        <v>157</v>
      </c>
      <c r="G2715">
        <v>19</v>
      </c>
      <c r="H2715">
        <v>199</v>
      </c>
      <c r="I2715">
        <v>0</v>
      </c>
      <c r="J2715">
        <v>23</v>
      </c>
    </row>
    <row r="2716" spans="1:10" x14ac:dyDescent="0.25">
      <c r="A2716" t="s">
        <v>0</v>
      </c>
      <c r="B2716" t="s">
        <v>481</v>
      </c>
      <c r="C2716" t="s">
        <v>496</v>
      </c>
      <c r="D2716" t="s">
        <v>496</v>
      </c>
      <c r="E2716">
        <v>829</v>
      </c>
      <c r="F2716">
        <v>5100</v>
      </c>
      <c r="G2716">
        <v>822</v>
      </c>
      <c r="H2716">
        <v>6753</v>
      </c>
      <c r="I2716">
        <v>0</v>
      </c>
      <c r="J2716">
        <v>24</v>
      </c>
    </row>
    <row r="2717" spans="1:10" x14ac:dyDescent="0.25">
      <c r="A2717" t="s">
        <v>0</v>
      </c>
      <c r="B2717" t="s">
        <v>482</v>
      </c>
      <c r="C2717" t="s">
        <v>496</v>
      </c>
      <c r="D2717" t="s">
        <v>496</v>
      </c>
      <c r="E2717">
        <v>749</v>
      </c>
      <c r="F2717">
        <v>3738</v>
      </c>
      <c r="G2717">
        <v>158</v>
      </c>
      <c r="H2717">
        <v>4647</v>
      </c>
      <c r="I2717">
        <v>0</v>
      </c>
      <c r="J2717">
        <v>25</v>
      </c>
    </row>
    <row r="2718" spans="1:10" x14ac:dyDescent="0.25">
      <c r="A2718" t="s">
        <v>0</v>
      </c>
      <c r="B2718" t="s">
        <v>483</v>
      </c>
      <c r="C2718" t="s">
        <v>496</v>
      </c>
      <c r="D2718" t="s">
        <v>496</v>
      </c>
      <c r="E2718">
        <v>153</v>
      </c>
      <c r="F2718">
        <v>1214</v>
      </c>
      <c r="G2718">
        <v>133</v>
      </c>
      <c r="H2718">
        <v>1502</v>
      </c>
      <c r="I2718">
        <v>0</v>
      </c>
      <c r="J2718">
        <v>26</v>
      </c>
    </row>
    <row r="2719" spans="1:10" x14ac:dyDescent="0.25">
      <c r="A2719" t="s">
        <v>0</v>
      </c>
      <c r="B2719" t="s">
        <v>484</v>
      </c>
      <c r="C2719" t="s">
        <v>496</v>
      </c>
      <c r="D2719" t="s">
        <v>496</v>
      </c>
      <c r="E2719">
        <v>59</v>
      </c>
      <c r="F2719">
        <v>377</v>
      </c>
      <c r="G2719">
        <v>22</v>
      </c>
      <c r="H2719">
        <v>459</v>
      </c>
      <c r="I2719">
        <v>0</v>
      </c>
      <c r="J2719">
        <v>27</v>
      </c>
    </row>
    <row r="2720" spans="1:10" x14ac:dyDescent="0.25">
      <c r="A2720" t="s">
        <v>0</v>
      </c>
      <c r="B2720" t="s">
        <v>485</v>
      </c>
      <c r="C2720" t="s">
        <v>496</v>
      </c>
      <c r="D2720" t="s">
        <v>496</v>
      </c>
      <c r="E2720">
        <v>2</v>
      </c>
      <c r="F2720">
        <v>21</v>
      </c>
      <c r="G2720">
        <v>8</v>
      </c>
      <c r="H2720">
        <v>31</v>
      </c>
      <c r="I2720">
        <v>0</v>
      </c>
      <c r="J2720">
        <v>28</v>
      </c>
    </row>
    <row r="2721" spans="1:10" x14ac:dyDescent="0.25">
      <c r="A2721" t="s">
        <v>0</v>
      </c>
      <c r="B2721" t="s">
        <v>486</v>
      </c>
      <c r="C2721" t="s">
        <v>496</v>
      </c>
      <c r="D2721" t="s">
        <v>496</v>
      </c>
      <c r="E2721">
        <v>167</v>
      </c>
      <c r="F2721">
        <v>1341</v>
      </c>
      <c r="G2721">
        <v>153</v>
      </c>
      <c r="H2721">
        <v>1663</v>
      </c>
      <c r="I2721">
        <v>0</v>
      </c>
      <c r="J2721">
        <v>29</v>
      </c>
    </row>
    <row r="2722" spans="1:10" x14ac:dyDescent="0.25">
      <c r="A2722" t="s">
        <v>0</v>
      </c>
      <c r="B2722" t="s">
        <v>487</v>
      </c>
      <c r="C2722" t="s">
        <v>496</v>
      </c>
      <c r="D2722" t="s">
        <v>496</v>
      </c>
      <c r="E2722">
        <v>9</v>
      </c>
      <c r="F2722">
        <v>28</v>
      </c>
      <c r="G2722">
        <v>1</v>
      </c>
      <c r="H2722">
        <v>38</v>
      </c>
      <c r="I2722">
        <v>0</v>
      </c>
      <c r="J2722">
        <v>30</v>
      </c>
    </row>
    <row r="2723" spans="1:10" x14ac:dyDescent="0.25">
      <c r="A2723" t="s">
        <v>0</v>
      </c>
      <c r="B2723" t="s">
        <v>488</v>
      </c>
      <c r="C2723" t="s">
        <v>496</v>
      </c>
      <c r="D2723" t="s">
        <v>496</v>
      </c>
      <c r="E2723">
        <v>0</v>
      </c>
      <c r="F2723">
        <v>0</v>
      </c>
      <c r="G2723">
        <v>0</v>
      </c>
      <c r="H2723">
        <v>0</v>
      </c>
      <c r="I2723">
        <v>0</v>
      </c>
      <c r="J2723">
        <v>31</v>
      </c>
    </row>
    <row r="2724" spans="1:10" x14ac:dyDescent="0.25">
      <c r="A2724" t="s">
        <v>0</v>
      </c>
      <c r="B2724" t="s">
        <v>489</v>
      </c>
      <c r="C2724" t="s">
        <v>496</v>
      </c>
      <c r="D2724" t="s">
        <v>496</v>
      </c>
      <c r="E2724">
        <v>216</v>
      </c>
      <c r="F2724">
        <v>2290</v>
      </c>
      <c r="G2724">
        <v>259</v>
      </c>
      <c r="H2724">
        <v>2766</v>
      </c>
      <c r="I2724">
        <v>0</v>
      </c>
      <c r="J2724">
        <v>32</v>
      </c>
    </row>
    <row r="2725" spans="1:10" x14ac:dyDescent="0.25">
      <c r="A2725" t="s">
        <v>0</v>
      </c>
      <c r="B2725" t="s">
        <v>490</v>
      </c>
      <c r="C2725" t="s">
        <v>496</v>
      </c>
      <c r="D2725" t="s">
        <v>496</v>
      </c>
      <c r="E2725">
        <v>230</v>
      </c>
      <c r="F2725">
        <v>1484</v>
      </c>
      <c r="G2725">
        <v>239</v>
      </c>
      <c r="H2725">
        <v>1953</v>
      </c>
      <c r="I2725">
        <v>0</v>
      </c>
      <c r="J2725">
        <v>33</v>
      </c>
    </row>
    <row r="2726" spans="1:10" x14ac:dyDescent="0.25">
      <c r="A2726" t="s">
        <v>0</v>
      </c>
      <c r="B2726" t="s">
        <v>491</v>
      </c>
      <c r="C2726" t="s">
        <v>496</v>
      </c>
      <c r="D2726" t="s">
        <v>496</v>
      </c>
      <c r="E2726">
        <v>0.70199999999999996</v>
      </c>
      <c r="F2726">
        <v>0.65900000000000003</v>
      </c>
      <c r="G2726">
        <v>0.84</v>
      </c>
      <c r="H2726">
        <v>0.68400000000000005</v>
      </c>
      <c r="I2726">
        <v>0</v>
      </c>
      <c r="J2726">
        <v>34</v>
      </c>
    </row>
    <row r="2727" spans="1:10" x14ac:dyDescent="0.25">
      <c r="A2727" t="s">
        <v>0</v>
      </c>
      <c r="B2727" t="s">
        <v>492</v>
      </c>
      <c r="C2727" t="s">
        <v>496</v>
      </c>
      <c r="D2727" t="s">
        <v>496</v>
      </c>
      <c r="E2727">
        <v>0.67900000000000005</v>
      </c>
      <c r="F2727">
        <v>0.65300000000000002</v>
      </c>
      <c r="G2727">
        <v>0.79300000000000004</v>
      </c>
      <c r="H2727">
        <v>0.67200000000000004</v>
      </c>
      <c r="I2727">
        <v>0</v>
      </c>
      <c r="J2727">
        <v>35</v>
      </c>
    </row>
    <row r="2728" spans="1:10" x14ac:dyDescent="0.25">
      <c r="A2728" t="s">
        <v>0</v>
      </c>
      <c r="B2728" t="s">
        <v>178</v>
      </c>
      <c r="C2728" t="s">
        <v>496</v>
      </c>
      <c r="D2728" t="s">
        <v>496</v>
      </c>
      <c r="E2728">
        <v>6659</v>
      </c>
      <c r="F2728">
        <v>7392</v>
      </c>
      <c r="G2728">
        <v>10326</v>
      </c>
      <c r="H2728">
        <v>7402</v>
      </c>
      <c r="I2728">
        <v>0</v>
      </c>
      <c r="J2728">
        <v>36</v>
      </c>
    </row>
    <row r="2729" spans="1:10" x14ac:dyDescent="0.25">
      <c r="A2729" t="s">
        <v>0</v>
      </c>
      <c r="B2729" t="s">
        <v>493</v>
      </c>
      <c r="C2729" t="s">
        <v>496</v>
      </c>
      <c r="D2729" t="s">
        <v>496</v>
      </c>
      <c r="G2729">
        <v>268</v>
      </c>
      <c r="J2729">
        <v>39</v>
      </c>
    </row>
    <row r="2730" spans="1:10" x14ac:dyDescent="0.25">
      <c r="A2730" t="s">
        <v>0</v>
      </c>
      <c r="B2730" t="s">
        <v>494</v>
      </c>
      <c r="C2730" t="s">
        <v>496</v>
      </c>
      <c r="D2730" t="s">
        <v>496</v>
      </c>
      <c r="G2730">
        <v>268</v>
      </c>
      <c r="H2730">
        <v>1</v>
      </c>
      <c r="J2730">
        <v>40</v>
      </c>
    </row>
    <row r="2731" spans="1:10" x14ac:dyDescent="0.25">
      <c r="A2731" t="s">
        <v>0</v>
      </c>
      <c r="B2731" t="s">
        <v>495</v>
      </c>
      <c r="C2731" t="s">
        <v>496</v>
      </c>
      <c r="D2731" t="s">
        <v>496</v>
      </c>
      <c r="G2731">
        <v>268</v>
      </c>
      <c r="H2731">
        <v>1</v>
      </c>
      <c r="J2731">
        <v>41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Q108"/>
  <sheetViews>
    <sheetView topLeftCell="A14" zoomScaleNormal="100" zoomScaleSheetLayoutView="68" zoomScalePageLayoutView="90" workbookViewId="0">
      <selection activeCell="D66" sqref="D66"/>
    </sheetView>
  </sheetViews>
  <sheetFormatPr defaultRowHeight="12.75" x14ac:dyDescent="0.2"/>
  <cols>
    <col min="1" max="1" width="6.140625" style="13" customWidth="1"/>
    <col min="2" max="2" width="19.85546875" style="13" customWidth="1"/>
    <col min="3" max="3" width="7.5703125" style="13" customWidth="1"/>
    <col min="4" max="4" width="7.28515625" style="13" customWidth="1"/>
    <col min="5" max="5" width="10.7109375" style="13" customWidth="1"/>
    <col min="6" max="6" width="7.42578125" style="13" customWidth="1"/>
    <col min="7" max="7" width="7.28515625" style="13" customWidth="1"/>
    <col min="8" max="8" width="10.7109375" style="13" customWidth="1"/>
    <col min="9" max="9" width="7.5703125" style="13" customWidth="1"/>
    <col min="10" max="10" width="7.28515625" style="13" customWidth="1"/>
    <col min="11" max="11" width="10.7109375" style="13" customWidth="1"/>
    <col min="12" max="256" width="9.140625" style="13"/>
    <col min="257" max="257" width="6.140625" style="13" customWidth="1"/>
    <col min="258" max="258" width="19.85546875" style="13" customWidth="1"/>
    <col min="259" max="259" width="7.5703125" style="13" customWidth="1"/>
    <col min="260" max="260" width="7.28515625" style="13" customWidth="1"/>
    <col min="261" max="261" width="10.7109375" style="13" customWidth="1"/>
    <col min="262" max="262" width="7.5703125" style="13" customWidth="1"/>
    <col min="263" max="263" width="7.28515625" style="13" customWidth="1"/>
    <col min="264" max="264" width="10.7109375" style="13" customWidth="1"/>
    <col min="265" max="265" width="7.5703125" style="13" customWidth="1"/>
    <col min="266" max="266" width="7.28515625" style="13" customWidth="1"/>
    <col min="267" max="267" width="10.7109375" style="13" customWidth="1"/>
    <col min="268" max="512" width="9.140625" style="13"/>
    <col min="513" max="513" width="6.140625" style="13" customWidth="1"/>
    <col min="514" max="514" width="19.85546875" style="13" customWidth="1"/>
    <col min="515" max="515" width="7.5703125" style="13" customWidth="1"/>
    <col min="516" max="516" width="7.28515625" style="13" customWidth="1"/>
    <col min="517" max="517" width="10.7109375" style="13" customWidth="1"/>
    <col min="518" max="518" width="7.5703125" style="13" customWidth="1"/>
    <col min="519" max="519" width="7.28515625" style="13" customWidth="1"/>
    <col min="520" max="520" width="10.7109375" style="13" customWidth="1"/>
    <col min="521" max="521" width="7.5703125" style="13" customWidth="1"/>
    <col min="522" max="522" width="7.28515625" style="13" customWidth="1"/>
    <col min="523" max="523" width="10.7109375" style="13" customWidth="1"/>
    <col min="524" max="768" width="9.140625" style="13"/>
    <col min="769" max="769" width="6.140625" style="13" customWidth="1"/>
    <col min="770" max="770" width="19.85546875" style="13" customWidth="1"/>
    <col min="771" max="771" width="7.5703125" style="13" customWidth="1"/>
    <col min="772" max="772" width="7.28515625" style="13" customWidth="1"/>
    <col min="773" max="773" width="10.7109375" style="13" customWidth="1"/>
    <col min="774" max="774" width="7.5703125" style="13" customWidth="1"/>
    <col min="775" max="775" width="7.28515625" style="13" customWidth="1"/>
    <col min="776" max="776" width="10.7109375" style="13" customWidth="1"/>
    <col min="777" max="777" width="7.5703125" style="13" customWidth="1"/>
    <col min="778" max="778" width="7.28515625" style="13" customWidth="1"/>
    <col min="779" max="779" width="10.7109375" style="13" customWidth="1"/>
    <col min="780" max="1024" width="9.140625" style="13"/>
    <col min="1025" max="1025" width="6.140625" style="13" customWidth="1"/>
    <col min="1026" max="1026" width="19.85546875" style="13" customWidth="1"/>
    <col min="1027" max="1027" width="7.5703125" style="13" customWidth="1"/>
    <col min="1028" max="1028" width="7.28515625" style="13" customWidth="1"/>
    <col min="1029" max="1029" width="10.7109375" style="13" customWidth="1"/>
    <col min="1030" max="1030" width="7.5703125" style="13" customWidth="1"/>
    <col min="1031" max="1031" width="7.28515625" style="13" customWidth="1"/>
    <col min="1032" max="1032" width="10.7109375" style="13" customWidth="1"/>
    <col min="1033" max="1033" width="7.5703125" style="13" customWidth="1"/>
    <col min="1034" max="1034" width="7.28515625" style="13" customWidth="1"/>
    <col min="1035" max="1035" width="10.7109375" style="13" customWidth="1"/>
    <col min="1036" max="1280" width="9.140625" style="13"/>
    <col min="1281" max="1281" width="6.140625" style="13" customWidth="1"/>
    <col min="1282" max="1282" width="19.85546875" style="13" customWidth="1"/>
    <col min="1283" max="1283" width="7.5703125" style="13" customWidth="1"/>
    <col min="1284" max="1284" width="7.28515625" style="13" customWidth="1"/>
    <col min="1285" max="1285" width="10.7109375" style="13" customWidth="1"/>
    <col min="1286" max="1286" width="7.5703125" style="13" customWidth="1"/>
    <col min="1287" max="1287" width="7.28515625" style="13" customWidth="1"/>
    <col min="1288" max="1288" width="10.7109375" style="13" customWidth="1"/>
    <col min="1289" max="1289" width="7.5703125" style="13" customWidth="1"/>
    <col min="1290" max="1290" width="7.28515625" style="13" customWidth="1"/>
    <col min="1291" max="1291" width="10.7109375" style="13" customWidth="1"/>
    <col min="1292" max="1536" width="9.140625" style="13"/>
    <col min="1537" max="1537" width="6.140625" style="13" customWidth="1"/>
    <col min="1538" max="1538" width="19.85546875" style="13" customWidth="1"/>
    <col min="1539" max="1539" width="7.5703125" style="13" customWidth="1"/>
    <col min="1540" max="1540" width="7.28515625" style="13" customWidth="1"/>
    <col min="1541" max="1541" width="10.7109375" style="13" customWidth="1"/>
    <col min="1542" max="1542" width="7.5703125" style="13" customWidth="1"/>
    <col min="1543" max="1543" width="7.28515625" style="13" customWidth="1"/>
    <col min="1544" max="1544" width="10.7109375" style="13" customWidth="1"/>
    <col min="1545" max="1545" width="7.5703125" style="13" customWidth="1"/>
    <col min="1546" max="1546" width="7.28515625" style="13" customWidth="1"/>
    <col min="1547" max="1547" width="10.7109375" style="13" customWidth="1"/>
    <col min="1548" max="1792" width="9.140625" style="13"/>
    <col min="1793" max="1793" width="6.140625" style="13" customWidth="1"/>
    <col min="1794" max="1794" width="19.85546875" style="13" customWidth="1"/>
    <col min="1795" max="1795" width="7.5703125" style="13" customWidth="1"/>
    <col min="1796" max="1796" width="7.28515625" style="13" customWidth="1"/>
    <col min="1797" max="1797" width="10.7109375" style="13" customWidth="1"/>
    <col min="1798" max="1798" width="7.5703125" style="13" customWidth="1"/>
    <col min="1799" max="1799" width="7.28515625" style="13" customWidth="1"/>
    <col min="1800" max="1800" width="10.7109375" style="13" customWidth="1"/>
    <col min="1801" max="1801" width="7.5703125" style="13" customWidth="1"/>
    <col min="1802" max="1802" width="7.28515625" style="13" customWidth="1"/>
    <col min="1803" max="1803" width="10.7109375" style="13" customWidth="1"/>
    <col min="1804" max="2048" width="9.140625" style="13"/>
    <col min="2049" max="2049" width="6.140625" style="13" customWidth="1"/>
    <col min="2050" max="2050" width="19.85546875" style="13" customWidth="1"/>
    <col min="2051" max="2051" width="7.5703125" style="13" customWidth="1"/>
    <col min="2052" max="2052" width="7.28515625" style="13" customWidth="1"/>
    <col min="2053" max="2053" width="10.7109375" style="13" customWidth="1"/>
    <col min="2054" max="2054" width="7.5703125" style="13" customWidth="1"/>
    <col min="2055" max="2055" width="7.28515625" style="13" customWidth="1"/>
    <col min="2056" max="2056" width="10.7109375" style="13" customWidth="1"/>
    <col min="2057" max="2057" width="7.5703125" style="13" customWidth="1"/>
    <col min="2058" max="2058" width="7.28515625" style="13" customWidth="1"/>
    <col min="2059" max="2059" width="10.7109375" style="13" customWidth="1"/>
    <col min="2060" max="2304" width="9.140625" style="13"/>
    <col min="2305" max="2305" width="6.140625" style="13" customWidth="1"/>
    <col min="2306" max="2306" width="19.85546875" style="13" customWidth="1"/>
    <col min="2307" max="2307" width="7.5703125" style="13" customWidth="1"/>
    <col min="2308" max="2308" width="7.28515625" style="13" customWidth="1"/>
    <col min="2309" max="2309" width="10.7109375" style="13" customWidth="1"/>
    <col min="2310" max="2310" width="7.5703125" style="13" customWidth="1"/>
    <col min="2311" max="2311" width="7.28515625" style="13" customWidth="1"/>
    <col min="2312" max="2312" width="10.7109375" style="13" customWidth="1"/>
    <col min="2313" max="2313" width="7.5703125" style="13" customWidth="1"/>
    <col min="2314" max="2314" width="7.28515625" style="13" customWidth="1"/>
    <col min="2315" max="2315" width="10.7109375" style="13" customWidth="1"/>
    <col min="2316" max="2560" width="9.140625" style="13"/>
    <col min="2561" max="2561" width="6.140625" style="13" customWidth="1"/>
    <col min="2562" max="2562" width="19.85546875" style="13" customWidth="1"/>
    <col min="2563" max="2563" width="7.5703125" style="13" customWidth="1"/>
    <col min="2564" max="2564" width="7.28515625" style="13" customWidth="1"/>
    <col min="2565" max="2565" width="10.7109375" style="13" customWidth="1"/>
    <col min="2566" max="2566" width="7.5703125" style="13" customWidth="1"/>
    <col min="2567" max="2567" width="7.28515625" style="13" customWidth="1"/>
    <col min="2568" max="2568" width="10.7109375" style="13" customWidth="1"/>
    <col min="2569" max="2569" width="7.5703125" style="13" customWidth="1"/>
    <col min="2570" max="2570" width="7.28515625" style="13" customWidth="1"/>
    <col min="2571" max="2571" width="10.7109375" style="13" customWidth="1"/>
    <col min="2572" max="2816" width="9.140625" style="13"/>
    <col min="2817" max="2817" width="6.140625" style="13" customWidth="1"/>
    <col min="2818" max="2818" width="19.85546875" style="13" customWidth="1"/>
    <col min="2819" max="2819" width="7.5703125" style="13" customWidth="1"/>
    <col min="2820" max="2820" width="7.28515625" style="13" customWidth="1"/>
    <col min="2821" max="2821" width="10.7109375" style="13" customWidth="1"/>
    <col min="2822" max="2822" width="7.5703125" style="13" customWidth="1"/>
    <col min="2823" max="2823" width="7.28515625" style="13" customWidth="1"/>
    <col min="2824" max="2824" width="10.7109375" style="13" customWidth="1"/>
    <col min="2825" max="2825" width="7.5703125" style="13" customWidth="1"/>
    <col min="2826" max="2826" width="7.28515625" style="13" customWidth="1"/>
    <col min="2827" max="2827" width="10.7109375" style="13" customWidth="1"/>
    <col min="2828" max="3072" width="9.140625" style="13"/>
    <col min="3073" max="3073" width="6.140625" style="13" customWidth="1"/>
    <col min="3074" max="3074" width="19.85546875" style="13" customWidth="1"/>
    <col min="3075" max="3075" width="7.5703125" style="13" customWidth="1"/>
    <col min="3076" max="3076" width="7.28515625" style="13" customWidth="1"/>
    <col min="3077" max="3077" width="10.7109375" style="13" customWidth="1"/>
    <col min="3078" max="3078" width="7.5703125" style="13" customWidth="1"/>
    <col min="3079" max="3079" width="7.28515625" style="13" customWidth="1"/>
    <col min="3080" max="3080" width="10.7109375" style="13" customWidth="1"/>
    <col min="3081" max="3081" width="7.5703125" style="13" customWidth="1"/>
    <col min="3082" max="3082" width="7.28515625" style="13" customWidth="1"/>
    <col min="3083" max="3083" width="10.7109375" style="13" customWidth="1"/>
    <col min="3084" max="3328" width="9.140625" style="13"/>
    <col min="3329" max="3329" width="6.140625" style="13" customWidth="1"/>
    <col min="3330" max="3330" width="19.85546875" style="13" customWidth="1"/>
    <col min="3331" max="3331" width="7.5703125" style="13" customWidth="1"/>
    <col min="3332" max="3332" width="7.28515625" style="13" customWidth="1"/>
    <col min="3333" max="3333" width="10.7109375" style="13" customWidth="1"/>
    <col min="3334" max="3334" width="7.5703125" style="13" customWidth="1"/>
    <col min="3335" max="3335" width="7.28515625" style="13" customWidth="1"/>
    <col min="3336" max="3336" width="10.7109375" style="13" customWidth="1"/>
    <col min="3337" max="3337" width="7.5703125" style="13" customWidth="1"/>
    <col min="3338" max="3338" width="7.28515625" style="13" customWidth="1"/>
    <col min="3339" max="3339" width="10.7109375" style="13" customWidth="1"/>
    <col min="3340" max="3584" width="9.140625" style="13"/>
    <col min="3585" max="3585" width="6.140625" style="13" customWidth="1"/>
    <col min="3586" max="3586" width="19.85546875" style="13" customWidth="1"/>
    <col min="3587" max="3587" width="7.5703125" style="13" customWidth="1"/>
    <col min="3588" max="3588" width="7.28515625" style="13" customWidth="1"/>
    <col min="3589" max="3589" width="10.7109375" style="13" customWidth="1"/>
    <col min="3590" max="3590" width="7.5703125" style="13" customWidth="1"/>
    <col min="3591" max="3591" width="7.28515625" style="13" customWidth="1"/>
    <col min="3592" max="3592" width="10.7109375" style="13" customWidth="1"/>
    <col min="3593" max="3593" width="7.5703125" style="13" customWidth="1"/>
    <col min="3594" max="3594" width="7.28515625" style="13" customWidth="1"/>
    <col min="3595" max="3595" width="10.7109375" style="13" customWidth="1"/>
    <col min="3596" max="3840" width="9.140625" style="13"/>
    <col min="3841" max="3841" width="6.140625" style="13" customWidth="1"/>
    <col min="3842" max="3842" width="19.85546875" style="13" customWidth="1"/>
    <col min="3843" max="3843" width="7.5703125" style="13" customWidth="1"/>
    <col min="3844" max="3844" width="7.28515625" style="13" customWidth="1"/>
    <col min="3845" max="3845" width="10.7109375" style="13" customWidth="1"/>
    <col min="3846" max="3846" width="7.5703125" style="13" customWidth="1"/>
    <col min="3847" max="3847" width="7.28515625" style="13" customWidth="1"/>
    <col min="3848" max="3848" width="10.7109375" style="13" customWidth="1"/>
    <col min="3849" max="3849" width="7.5703125" style="13" customWidth="1"/>
    <col min="3850" max="3850" width="7.28515625" style="13" customWidth="1"/>
    <col min="3851" max="3851" width="10.7109375" style="13" customWidth="1"/>
    <col min="3852" max="4096" width="9.140625" style="13"/>
    <col min="4097" max="4097" width="6.140625" style="13" customWidth="1"/>
    <col min="4098" max="4098" width="19.85546875" style="13" customWidth="1"/>
    <col min="4099" max="4099" width="7.5703125" style="13" customWidth="1"/>
    <col min="4100" max="4100" width="7.28515625" style="13" customWidth="1"/>
    <col min="4101" max="4101" width="10.7109375" style="13" customWidth="1"/>
    <col min="4102" max="4102" width="7.5703125" style="13" customWidth="1"/>
    <col min="4103" max="4103" width="7.28515625" style="13" customWidth="1"/>
    <col min="4104" max="4104" width="10.7109375" style="13" customWidth="1"/>
    <col min="4105" max="4105" width="7.5703125" style="13" customWidth="1"/>
    <col min="4106" max="4106" width="7.28515625" style="13" customWidth="1"/>
    <col min="4107" max="4107" width="10.7109375" style="13" customWidth="1"/>
    <col min="4108" max="4352" width="9.140625" style="13"/>
    <col min="4353" max="4353" width="6.140625" style="13" customWidth="1"/>
    <col min="4354" max="4354" width="19.85546875" style="13" customWidth="1"/>
    <col min="4355" max="4355" width="7.5703125" style="13" customWidth="1"/>
    <col min="4356" max="4356" width="7.28515625" style="13" customWidth="1"/>
    <col min="4357" max="4357" width="10.7109375" style="13" customWidth="1"/>
    <col min="4358" max="4358" width="7.5703125" style="13" customWidth="1"/>
    <col min="4359" max="4359" width="7.28515625" style="13" customWidth="1"/>
    <col min="4360" max="4360" width="10.7109375" style="13" customWidth="1"/>
    <col min="4361" max="4361" width="7.5703125" style="13" customWidth="1"/>
    <col min="4362" max="4362" width="7.28515625" style="13" customWidth="1"/>
    <col min="4363" max="4363" width="10.7109375" style="13" customWidth="1"/>
    <col min="4364" max="4608" width="9.140625" style="13"/>
    <col min="4609" max="4609" width="6.140625" style="13" customWidth="1"/>
    <col min="4610" max="4610" width="19.85546875" style="13" customWidth="1"/>
    <col min="4611" max="4611" width="7.5703125" style="13" customWidth="1"/>
    <col min="4612" max="4612" width="7.28515625" style="13" customWidth="1"/>
    <col min="4613" max="4613" width="10.7109375" style="13" customWidth="1"/>
    <col min="4614" max="4614" width="7.5703125" style="13" customWidth="1"/>
    <col min="4615" max="4615" width="7.28515625" style="13" customWidth="1"/>
    <col min="4616" max="4616" width="10.7109375" style="13" customWidth="1"/>
    <col min="4617" max="4617" width="7.5703125" style="13" customWidth="1"/>
    <col min="4618" max="4618" width="7.28515625" style="13" customWidth="1"/>
    <col min="4619" max="4619" width="10.7109375" style="13" customWidth="1"/>
    <col min="4620" max="4864" width="9.140625" style="13"/>
    <col min="4865" max="4865" width="6.140625" style="13" customWidth="1"/>
    <col min="4866" max="4866" width="19.85546875" style="13" customWidth="1"/>
    <col min="4867" max="4867" width="7.5703125" style="13" customWidth="1"/>
    <col min="4868" max="4868" width="7.28515625" style="13" customWidth="1"/>
    <col min="4869" max="4869" width="10.7109375" style="13" customWidth="1"/>
    <col min="4870" max="4870" width="7.5703125" style="13" customWidth="1"/>
    <col min="4871" max="4871" width="7.28515625" style="13" customWidth="1"/>
    <col min="4872" max="4872" width="10.7109375" style="13" customWidth="1"/>
    <col min="4873" max="4873" width="7.5703125" style="13" customWidth="1"/>
    <col min="4874" max="4874" width="7.28515625" style="13" customWidth="1"/>
    <col min="4875" max="4875" width="10.7109375" style="13" customWidth="1"/>
    <col min="4876" max="5120" width="9.140625" style="13"/>
    <col min="5121" max="5121" width="6.140625" style="13" customWidth="1"/>
    <col min="5122" max="5122" width="19.85546875" style="13" customWidth="1"/>
    <col min="5123" max="5123" width="7.5703125" style="13" customWidth="1"/>
    <col min="5124" max="5124" width="7.28515625" style="13" customWidth="1"/>
    <col min="5125" max="5125" width="10.7109375" style="13" customWidth="1"/>
    <col min="5126" max="5126" width="7.5703125" style="13" customWidth="1"/>
    <col min="5127" max="5127" width="7.28515625" style="13" customWidth="1"/>
    <col min="5128" max="5128" width="10.7109375" style="13" customWidth="1"/>
    <col min="5129" max="5129" width="7.5703125" style="13" customWidth="1"/>
    <col min="5130" max="5130" width="7.28515625" style="13" customWidth="1"/>
    <col min="5131" max="5131" width="10.7109375" style="13" customWidth="1"/>
    <col min="5132" max="5376" width="9.140625" style="13"/>
    <col min="5377" max="5377" width="6.140625" style="13" customWidth="1"/>
    <col min="5378" max="5378" width="19.85546875" style="13" customWidth="1"/>
    <col min="5379" max="5379" width="7.5703125" style="13" customWidth="1"/>
    <col min="5380" max="5380" width="7.28515625" style="13" customWidth="1"/>
    <col min="5381" max="5381" width="10.7109375" style="13" customWidth="1"/>
    <col min="5382" max="5382" width="7.5703125" style="13" customWidth="1"/>
    <col min="5383" max="5383" width="7.28515625" style="13" customWidth="1"/>
    <col min="5384" max="5384" width="10.7109375" style="13" customWidth="1"/>
    <col min="5385" max="5385" width="7.5703125" style="13" customWidth="1"/>
    <col min="5386" max="5386" width="7.28515625" style="13" customWidth="1"/>
    <col min="5387" max="5387" width="10.7109375" style="13" customWidth="1"/>
    <col min="5388" max="5632" width="9.140625" style="13"/>
    <col min="5633" max="5633" width="6.140625" style="13" customWidth="1"/>
    <col min="5634" max="5634" width="19.85546875" style="13" customWidth="1"/>
    <col min="5635" max="5635" width="7.5703125" style="13" customWidth="1"/>
    <col min="5636" max="5636" width="7.28515625" style="13" customWidth="1"/>
    <col min="5637" max="5637" width="10.7109375" style="13" customWidth="1"/>
    <col min="5638" max="5638" width="7.5703125" style="13" customWidth="1"/>
    <col min="5639" max="5639" width="7.28515625" style="13" customWidth="1"/>
    <col min="5640" max="5640" width="10.7109375" style="13" customWidth="1"/>
    <col min="5641" max="5641" width="7.5703125" style="13" customWidth="1"/>
    <col min="5642" max="5642" width="7.28515625" style="13" customWidth="1"/>
    <col min="5643" max="5643" width="10.7109375" style="13" customWidth="1"/>
    <col min="5644" max="5888" width="9.140625" style="13"/>
    <col min="5889" max="5889" width="6.140625" style="13" customWidth="1"/>
    <col min="5890" max="5890" width="19.85546875" style="13" customWidth="1"/>
    <col min="5891" max="5891" width="7.5703125" style="13" customWidth="1"/>
    <col min="5892" max="5892" width="7.28515625" style="13" customWidth="1"/>
    <col min="5893" max="5893" width="10.7109375" style="13" customWidth="1"/>
    <col min="5894" max="5894" width="7.5703125" style="13" customWidth="1"/>
    <col min="5895" max="5895" width="7.28515625" style="13" customWidth="1"/>
    <col min="5896" max="5896" width="10.7109375" style="13" customWidth="1"/>
    <col min="5897" max="5897" width="7.5703125" style="13" customWidth="1"/>
    <col min="5898" max="5898" width="7.28515625" style="13" customWidth="1"/>
    <col min="5899" max="5899" width="10.7109375" style="13" customWidth="1"/>
    <col min="5900" max="6144" width="9.140625" style="13"/>
    <col min="6145" max="6145" width="6.140625" style="13" customWidth="1"/>
    <col min="6146" max="6146" width="19.85546875" style="13" customWidth="1"/>
    <col min="6147" max="6147" width="7.5703125" style="13" customWidth="1"/>
    <col min="6148" max="6148" width="7.28515625" style="13" customWidth="1"/>
    <col min="6149" max="6149" width="10.7109375" style="13" customWidth="1"/>
    <col min="6150" max="6150" width="7.5703125" style="13" customWidth="1"/>
    <col min="6151" max="6151" width="7.28515625" style="13" customWidth="1"/>
    <col min="6152" max="6152" width="10.7109375" style="13" customWidth="1"/>
    <col min="6153" max="6153" width="7.5703125" style="13" customWidth="1"/>
    <col min="6154" max="6154" width="7.28515625" style="13" customWidth="1"/>
    <col min="6155" max="6155" width="10.7109375" style="13" customWidth="1"/>
    <col min="6156" max="6400" width="9.140625" style="13"/>
    <col min="6401" max="6401" width="6.140625" style="13" customWidth="1"/>
    <col min="6402" max="6402" width="19.85546875" style="13" customWidth="1"/>
    <col min="6403" max="6403" width="7.5703125" style="13" customWidth="1"/>
    <col min="6404" max="6404" width="7.28515625" style="13" customWidth="1"/>
    <col min="6405" max="6405" width="10.7109375" style="13" customWidth="1"/>
    <col min="6406" max="6406" width="7.5703125" style="13" customWidth="1"/>
    <col min="6407" max="6407" width="7.28515625" style="13" customWidth="1"/>
    <col min="6408" max="6408" width="10.7109375" style="13" customWidth="1"/>
    <col min="6409" max="6409" width="7.5703125" style="13" customWidth="1"/>
    <col min="6410" max="6410" width="7.28515625" style="13" customWidth="1"/>
    <col min="6411" max="6411" width="10.7109375" style="13" customWidth="1"/>
    <col min="6412" max="6656" width="9.140625" style="13"/>
    <col min="6657" max="6657" width="6.140625" style="13" customWidth="1"/>
    <col min="6658" max="6658" width="19.85546875" style="13" customWidth="1"/>
    <col min="6659" max="6659" width="7.5703125" style="13" customWidth="1"/>
    <col min="6660" max="6660" width="7.28515625" style="13" customWidth="1"/>
    <col min="6661" max="6661" width="10.7109375" style="13" customWidth="1"/>
    <col min="6662" max="6662" width="7.5703125" style="13" customWidth="1"/>
    <col min="6663" max="6663" width="7.28515625" style="13" customWidth="1"/>
    <col min="6664" max="6664" width="10.7109375" style="13" customWidth="1"/>
    <col min="6665" max="6665" width="7.5703125" style="13" customWidth="1"/>
    <col min="6666" max="6666" width="7.28515625" style="13" customWidth="1"/>
    <col min="6667" max="6667" width="10.7109375" style="13" customWidth="1"/>
    <col min="6668" max="6912" width="9.140625" style="13"/>
    <col min="6913" max="6913" width="6.140625" style="13" customWidth="1"/>
    <col min="6914" max="6914" width="19.85546875" style="13" customWidth="1"/>
    <col min="6915" max="6915" width="7.5703125" style="13" customWidth="1"/>
    <col min="6916" max="6916" width="7.28515625" style="13" customWidth="1"/>
    <col min="6917" max="6917" width="10.7109375" style="13" customWidth="1"/>
    <col min="6918" max="6918" width="7.5703125" style="13" customWidth="1"/>
    <col min="6919" max="6919" width="7.28515625" style="13" customWidth="1"/>
    <col min="6920" max="6920" width="10.7109375" style="13" customWidth="1"/>
    <col min="6921" max="6921" width="7.5703125" style="13" customWidth="1"/>
    <col min="6922" max="6922" width="7.28515625" style="13" customWidth="1"/>
    <col min="6923" max="6923" width="10.7109375" style="13" customWidth="1"/>
    <col min="6924" max="7168" width="9.140625" style="13"/>
    <col min="7169" max="7169" width="6.140625" style="13" customWidth="1"/>
    <col min="7170" max="7170" width="19.85546875" style="13" customWidth="1"/>
    <col min="7171" max="7171" width="7.5703125" style="13" customWidth="1"/>
    <col min="7172" max="7172" width="7.28515625" style="13" customWidth="1"/>
    <col min="7173" max="7173" width="10.7109375" style="13" customWidth="1"/>
    <col min="7174" max="7174" width="7.5703125" style="13" customWidth="1"/>
    <col min="7175" max="7175" width="7.28515625" style="13" customWidth="1"/>
    <col min="7176" max="7176" width="10.7109375" style="13" customWidth="1"/>
    <col min="7177" max="7177" width="7.5703125" style="13" customWidth="1"/>
    <col min="7178" max="7178" width="7.28515625" style="13" customWidth="1"/>
    <col min="7179" max="7179" width="10.7109375" style="13" customWidth="1"/>
    <col min="7180" max="7424" width="9.140625" style="13"/>
    <col min="7425" max="7425" width="6.140625" style="13" customWidth="1"/>
    <col min="7426" max="7426" width="19.85546875" style="13" customWidth="1"/>
    <col min="7427" max="7427" width="7.5703125" style="13" customWidth="1"/>
    <col min="7428" max="7428" width="7.28515625" style="13" customWidth="1"/>
    <col min="7429" max="7429" width="10.7109375" style="13" customWidth="1"/>
    <col min="7430" max="7430" width="7.5703125" style="13" customWidth="1"/>
    <col min="7431" max="7431" width="7.28515625" style="13" customWidth="1"/>
    <col min="7432" max="7432" width="10.7109375" style="13" customWidth="1"/>
    <col min="7433" max="7433" width="7.5703125" style="13" customWidth="1"/>
    <col min="7434" max="7434" width="7.28515625" style="13" customWidth="1"/>
    <col min="7435" max="7435" width="10.7109375" style="13" customWidth="1"/>
    <col min="7436" max="7680" width="9.140625" style="13"/>
    <col min="7681" max="7681" width="6.140625" style="13" customWidth="1"/>
    <col min="7682" max="7682" width="19.85546875" style="13" customWidth="1"/>
    <col min="7683" max="7683" width="7.5703125" style="13" customWidth="1"/>
    <col min="7684" max="7684" width="7.28515625" style="13" customWidth="1"/>
    <col min="7685" max="7685" width="10.7109375" style="13" customWidth="1"/>
    <col min="7686" max="7686" width="7.5703125" style="13" customWidth="1"/>
    <col min="7687" max="7687" width="7.28515625" style="13" customWidth="1"/>
    <col min="7688" max="7688" width="10.7109375" style="13" customWidth="1"/>
    <col min="7689" max="7689" width="7.5703125" style="13" customWidth="1"/>
    <col min="7690" max="7690" width="7.28515625" style="13" customWidth="1"/>
    <col min="7691" max="7691" width="10.7109375" style="13" customWidth="1"/>
    <col min="7692" max="7936" width="9.140625" style="13"/>
    <col min="7937" max="7937" width="6.140625" style="13" customWidth="1"/>
    <col min="7938" max="7938" width="19.85546875" style="13" customWidth="1"/>
    <col min="7939" max="7939" width="7.5703125" style="13" customWidth="1"/>
    <col min="7940" max="7940" width="7.28515625" style="13" customWidth="1"/>
    <col min="7941" max="7941" width="10.7109375" style="13" customWidth="1"/>
    <col min="7942" max="7942" width="7.5703125" style="13" customWidth="1"/>
    <col min="7943" max="7943" width="7.28515625" style="13" customWidth="1"/>
    <col min="7944" max="7944" width="10.7109375" style="13" customWidth="1"/>
    <col min="7945" max="7945" width="7.5703125" style="13" customWidth="1"/>
    <col min="7946" max="7946" width="7.28515625" style="13" customWidth="1"/>
    <col min="7947" max="7947" width="10.7109375" style="13" customWidth="1"/>
    <col min="7948" max="8192" width="9.140625" style="13"/>
    <col min="8193" max="8193" width="6.140625" style="13" customWidth="1"/>
    <col min="8194" max="8194" width="19.85546875" style="13" customWidth="1"/>
    <col min="8195" max="8195" width="7.5703125" style="13" customWidth="1"/>
    <col min="8196" max="8196" width="7.28515625" style="13" customWidth="1"/>
    <col min="8197" max="8197" width="10.7109375" style="13" customWidth="1"/>
    <col min="8198" max="8198" width="7.5703125" style="13" customWidth="1"/>
    <col min="8199" max="8199" width="7.28515625" style="13" customWidth="1"/>
    <col min="8200" max="8200" width="10.7109375" style="13" customWidth="1"/>
    <col min="8201" max="8201" width="7.5703125" style="13" customWidth="1"/>
    <col min="8202" max="8202" width="7.28515625" style="13" customWidth="1"/>
    <col min="8203" max="8203" width="10.7109375" style="13" customWidth="1"/>
    <col min="8204" max="8448" width="9.140625" style="13"/>
    <col min="8449" max="8449" width="6.140625" style="13" customWidth="1"/>
    <col min="8450" max="8450" width="19.85546875" style="13" customWidth="1"/>
    <col min="8451" max="8451" width="7.5703125" style="13" customWidth="1"/>
    <col min="8452" max="8452" width="7.28515625" style="13" customWidth="1"/>
    <col min="8453" max="8453" width="10.7109375" style="13" customWidth="1"/>
    <col min="8454" max="8454" width="7.5703125" style="13" customWidth="1"/>
    <col min="8455" max="8455" width="7.28515625" style="13" customWidth="1"/>
    <col min="8456" max="8456" width="10.7109375" style="13" customWidth="1"/>
    <col min="8457" max="8457" width="7.5703125" style="13" customWidth="1"/>
    <col min="8458" max="8458" width="7.28515625" style="13" customWidth="1"/>
    <col min="8459" max="8459" width="10.7109375" style="13" customWidth="1"/>
    <col min="8460" max="8704" width="9.140625" style="13"/>
    <col min="8705" max="8705" width="6.140625" style="13" customWidth="1"/>
    <col min="8706" max="8706" width="19.85546875" style="13" customWidth="1"/>
    <col min="8707" max="8707" width="7.5703125" style="13" customWidth="1"/>
    <col min="8708" max="8708" width="7.28515625" style="13" customWidth="1"/>
    <col min="8709" max="8709" width="10.7109375" style="13" customWidth="1"/>
    <col min="8710" max="8710" width="7.5703125" style="13" customWidth="1"/>
    <col min="8711" max="8711" width="7.28515625" style="13" customWidth="1"/>
    <col min="8712" max="8712" width="10.7109375" style="13" customWidth="1"/>
    <col min="8713" max="8713" width="7.5703125" style="13" customWidth="1"/>
    <col min="8714" max="8714" width="7.28515625" style="13" customWidth="1"/>
    <col min="8715" max="8715" width="10.7109375" style="13" customWidth="1"/>
    <col min="8716" max="8960" width="9.140625" style="13"/>
    <col min="8961" max="8961" width="6.140625" style="13" customWidth="1"/>
    <col min="8962" max="8962" width="19.85546875" style="13" customWidth="1"/>
    <col min="8963" max="8963" width="7.5703125" style="13" customWidth="1"/>
    <col min="8964" max="8964" width="7.28515625" style="13" customWidth="1"/>
    <col min="8965" max="8965" width="10.7109375" style="13" customWidth="1"/>
    <col min="8966" max="8966" width="7.5703125" style="13" customWidth="1"/>
    <col min="8967" max="8967" width="7.28515625" style="13" customWidth="1"/>
    <col min="8968" max="8968" width="10.7109375" style="13" customWidth="1"/>
    <col min="8969" max="8969" width="7.5703125" style="13" customWidth="1"/>
    <col min="8970" max="8970" width="7.28515625" style="13" customWidth="1"/>
    <col min="8971" max="8971" width="10.7109375" style="13" customWidth="1"/>
    <col min="8972" max="9216" width="9.140625" style="13"/>
    <col min="9217" max="9217" width="6.140625" style="13" customWidth="1"/>
    <col min="9218" max="9218" width="19.85546875" style="13" customWidth="1"/>
    <col min="9219" max="9219" width="7.5703125" style="13" customWidth="1"/>
    <col min="9220" max="9220" width="7.28515625" style="13" customWidth="1"/>
    <col min="9221" max="9221" width="10.7109375" style="13" customWidth="1"/>
    <col min="9222" max="9222" width="7.5703125" style="13" customWidth="1"/>
    <col min="9223" max="9223" width="7.28515625" style="13" customWidth="1"/>
    <col min="9224" max="9224" width="10.7109375" style="13" customWidth="1"/>
    <col min="9225" max="9225" width="7.5703125" style="13" customWidth="1"/>
    <col min="9226" max="9226" width="7.28515625" style="13" customWidth="1"/>
    <col min="9227" max="9227" width="10.7109375" style="13" customWidth="1"/>
    <col min="9228" max="9472" width="9.140625" style="13"/>
    <col min="9473" max="9473" width="6.140625" style="13" customWidth="1"/>
    <col min="9474" max="9474" width="19.85546875" style="13" customWidth="1"/>
    <col min="9475" max="9475" width="7.5703125" style="13" customWidth="1"/>
    <col min="9476" max="9476" width="7.28515625" style="13" customWidth="1"/>
    <col min="9477" max="9477" width="10.7109375" style="13" customWidth="1"/>
    <col min="9478" max="9478" width="7.5703125" style="13" customWidth="1"/>
    <col min="9479" max="9479" width="7.28515625" style="13" customWidth="1"/>
    <col min="9480" max="9480" width="10.7109375" style="13" customWidth="1"/>
    <col min="9481" max="9481" width="7.5703125" style="13" customWidth="1"/>
    <col min="9482" max="9482" width="7.28515625" style="13" customWidth="1"/>
    <col min="9483" max="9483" width="10.7109375" style="13" customWidth="1"/>
    <col min="9484" max="9728" width="9.140625" style="13"/>
    <col min="9729" max="9729" width="6.140625" style="13" customWidth="1"/>
    <col min="9730" max="9730" width="19.85546875" style="13" customWidth="1"/>
    <col min="9731" max="9731" width="7.5703125" style="13" customWidth="1"/>
    <col min="9732" max="9732" width="7.28515625" style="13" customWidth="1"/>
    <col min="9733" max="9733" width="10.7109375" style="13" customWidth="1"/>
    <col min="9734" max="9734" width="7.5703125" style="13" customWidth="1"/>
    <col min="9735" max="9735" width="7.28515625" style="13" customWidth="1"/>
    <col min="9736" max="9736" width="10.7109375" style="13" customWidth="1"/>
    <col min="9737" max="9737" width="7.5703125" style="13" customWidth="1"/>
    <col min="9738" max="9738" width="7.28515625" style="13" customWidth="1"/>
    <col min="9739" max="9739" width="10.7109375" style="13" customWidth="1"/>
    <col min="9740" max="9984" width="9.140625" style="13"/>
    <col min="9985" max="9985" width="6.140625" style="13" customWidth="1"/>
    <col min="9986" max="9986" width="19.85546875" style="13" customWidth="1"/>
    <col min="9987" max="9987" width="7.5703125" style="13" customWidth="1"/>
    <col min="9988" max="9988" width="7.28515625" style="13" customWidth="1"/>
    <col min="9989" max="9989" width="10.7109375" style="13" customWidth="1"/>
    <col min="9990" max="9990" width="7.5703125" style="13" customWidth="1"/>
    <col min="9991" max="9991" width="7.28515625" style="13" customWidth="1"/>
    <col min="9992" max="9992" width="10.7109375" style="13" customWidth="1"/>
    <col min="9993" max="9993" width="7.5703125" style="13" customWidth="1"/>
    <col min="9994" max="9994" width="7.28515625" style="13" customWidth="1"/>
    <col min="9995" max="9995" width="10.7109375" style="13" customWidth="1"/>
    <col min="9996" max="10240" width="9.140625" style="13"/>
    <col min="10241" max="10241" width="6.140625" style="13" customWidth="1"/>
    <col min="10242" max="10242" width="19.85546875" style="13" customWidth="1"/>
    <col min="10243" max="10243" width="7.5703125" style="13" customWidth="1"/>
    <col min="10244" max="10244" width="7.28515625" style="13" customWidth="1"/>
    <col min="10245" max="10245" width="10.7109375" style="13" customWidth="1"/>
    <col min="10246" max="10246" width="7.5703125" style="13" customWidth="1"/>
    <col min="10247" max="10247" width="7.28515625" style="13" customWidth="1"/>
    <col min="10248" max="10248" width="10.7109375" style="13" customWidth="1"/>
    <col min="10249" max="10249" width="7.5703125" style="13" customWidth="1"/>
    <col min="10250" max="10250" width="7.28515625" style="13" customWidth="1"/>
    <col min="10251" max="10251" width="10.7109375" style="13" customWidth="1"/>
    <col min="10252" max="10496" width="9.140625" style="13"/>
    <col min="10497" max="10497" width="6.140625" style="13" customWidth="1"/>
    <col min="10498" max="10498" width="19.85546875" style="13" customWidth="1"/>
    <col min="10499" max="10499" width="7.5703125" style="13" customWidth="1"/>
    <col min="10500" max="10500" width="7.28515625" style="13" customWidth="1"/>
    <col min="10501" max="10501" width="10.7109375" style="13" customWidth="1"/>
    <col min="10502" max="10502" width="7.5703125" style="13" customWidth="1"/>
    <col min="10503" max="10503" width="7.28515625" style="13" customWidth="1"/>
    <col min="10504" max="10504" width="10.7109375" style="13" customWidth="1"/>
    <col min="10505" max="10505" width="7.5703125" style="13" customWidth="1"/>
    <col min="10506" max="10506" width="7.28515625" style="13" customWidth="1"/>
    <col min="10507" max="10507" width="10.7109375" style="13" customWidth="1"/>
    <col min="10508" max="10752" width="9.140625" style="13"/>
    <col min="10753" max="10753" width="6.140625" style="13" customWidth="1"/>
    <col min="10754" max="10754" width="19.85546875" style="13" customWidth="1"/>
    <col min="10755" max="10755" width="7.5703125" style="13" customWidth="1"/>
    <col min="10756" max="10756" width="7.28515625" style="13" customWidth="1"/>
    <col min="10757" max="10757" width="10.7109375" style="13" customWidth="1"/>
    <col min="10758" max="10758" width="7.5703125" style="13" customWidth="1"/>
    <col min="10759" max="10759" width="7.28515625" style="13" customWidth="1"/>
    <col min="10760" max="10760" width="10.7109375" style="13" customWidth="1"/>
    <col min="10761" max="10761" width="7.5703125" style="13" customWidth="1"/>
    <col min="10762" max="10762" width="7.28515625" style="13" customWidth="1"/>
    <col min="10763" max="10763" width="10.7109375" style="13" customWidth="1"/>
    <col min="10764" max="11008" width="9.140625" style="13"/>
    <col min="11009" max="11009" width="6.140625" style="13" customWidth="1"/>
    <col min="11010" max="11010" width="19.85546875" style="13" customWidth="1"/>
    <col min="11011" max="11011" width="7.5703125" style="13" customWidth="1"/>
    <col min="11012" max="11012" width="7.28515625" style="13" customWidth="1"/>
    <col min="11013" max="11013" width="10.7109375" style="13" customWidth="1"/>
    <col min="11014" max="11014" width="7.5703125" style="13" customWidth="1"/>
    <col min="11015" max="11015" width="7.28515625" style="13" customWidth="1"/>
    <col min="11016" max="11016" width="10.7109375" style="13" customWidth="1"/>
    <col min="11017" max="11017" width="7.5703125" style="13" customWidth="1"/>
    <col min="11018" max="11018" width="7.28515625" style="13" customWidth="1"/>
    <col min="11019" max="11019" width="10.7109375" style="13" customWidth="1"/>
    <col min="11020" max="11264" width="9.140625" style="13"/>
    <col min="11265" max="11265" width="6.140625" style="13" customWidth="1"/>
    <col min="11266" max="11266" width="19.85546875" style="13" customWidth="1"/>
    <col min="11267" max="11267" width="7.5703125" style="13" customWidth="1"/>
    <col min="11268" max="11268" width="7.28515625" style="13" customWidth="1"/>
    <col min="11269" max="11269" width="10.7109375" style="13" customWidth="1"/>
    <col min="11270" max="11270" width="7.5703125" style="13" customWidth="1"/>
    <col min="11271" max="11271" width="7.28515625" style="13" customWidth="1"/>
    <col min="11272" max="11272" width="10.7109375" style="13" customWidth="1"/>
    <col min="11273" max="11273" width="7.5703125" style="13" customWidth="1"/>
    <col min="11274" max="11274" width="7.28515625" style="13" customWidth="1"/>
    <col min="11275" max="11275" width="10.7109375" style="13" customWidth="1"/>
    <col min="11276" max="11520" width="9.140625" style="13"/>
    <col min="11521" max="11521" width="6.140625" style="13" customWidth="1"/>
    <col min="11522" max="11522" width="19.85546875" style="13" customWidth="1"/>
    <col min="11523" max="11523" width="7.5703125" style="13" customWidth="1"/>
    <col min="11524" max="11524" width="7.28515625" style="13" customWidth="1"/>
    <col min="11525" max="11525" width="10.7109375" style="13" customWidth="1"/>
    <col min="11526" max="11526" width="7.5703125" style="13" customWidth="1"/>
    <col min="11527" max="11527" width="7.28515625" style="13" customWidth="1"/>
    <col min="11528" max="11528" width="10.7109375" style="13" customWidth="1"/>
    <col min="11529" max="11529" width="7.5703125" style="13" customWidth="1"/>
    <col min="11530" max="11530" width="7.28515625" style="13" customWidth="1"/>
    <col min="11531" max="11531" width="10.7109375" style="13" customWidth="1"/>
    <col min="11532" max="11776" width="9.140625" style="13"/>
    <col min="11777" max="11777" width="6.140625" style="13" customWidth="1"/>
    <col min="11778" max="11778" width="19.85546875" style="13" customWidth="1"/>
    <col min="11779" max="11779" width="7.5703125" style="13" customWidth="1"/>
    <col min="11780" max="11780" width="7.28515625" style="13" customWidth="1"/>
    <col min="11781" max="11781" width="10.7109375" style="13" customWidth="1"/>
    <col min="11782" max="11782" width="7.5703125" style="13" customWidth="1"/>
    <col min="11783" max="11783" width="7.28515625" style="13" customWidth="1"/>
    <col min="11784" max="11784" width="10.7109375" style="13" customWidth="1"/>
    <col min="11785" max="11785" width="7.5703125" style="13" customWidth="1"/>
    <col min="11786" max="11786" width="7.28515625" style="13" customWidth="1"/>
    <col min="11787" max="11787" width="10.7109375" style="13" customWidth="1"/>
    <col min="11788" max="12032" width="9.140625" style="13"/>
    <col min="12033" max="12033" width="6.140625" style="13" customWidth="1"/>
    <col min="12034" max="12034" width="19.85546875" style="13" customWidth="1"/>
    <col min="12035" max="12035" width="7.5703125" style="13" customWidth="1"/>
    <col min="12036" max="12036" width="7.28515625" style="13" customWidth="1"/>
    <col min="12037" max="12037" width="10.7109375" style="13" customWidth="1"/>
    <col min="12038" max="12038" width="7.5703125" style="13" customWidth="1"/>
    <col min="12039" max="12039" width="7.28515625" style="13" customWidth="1"/>
    <col min="12040" max="12040" width="10.7109375" style="13" customWidth="1"/>
    <col min="12041" max="12041" width="7.5703125" style="13" customWidth="1"/>
    <col min="12042" max="12042" width="7.28515625" style="13" customWidth="1"/>
    <col min="12043" max="12043" width="10.7109375" style="13" customWidth="1"/>
    <col min="12044" max="12288" width="9.140625" style="13"/>
    <col min="12289" max="12289" width="6.140625" style="13" customWidth="1"/>
    <col min="12290" max="12290" width="19.85546875" style="13" customWidth="1"/>
    <col min="12291" max="12291" width="7.5703125" style="13" customWidth="1"/>
    <col min="12292" max="12292" width="7.28515625" style="13" customWidth="1"/>
    <col min="12293" max="12293" width="10.7109375" style="13" customWidth="1"/>
    <col min="12294" max="12294" width="7.5703125" style="13" customWidth="1"/>
    <col min="12295" max="12295" width="7.28515625" style="13" customWidth="1"/>
    <col min="12296" max="12296" width="10.7109375" style="13" customWidth="1"/>
    <col min="12297" max="12297" width="7.5703125" style="13" customWidth="1"/>
    <col min="12298" max="12298" width="7.28515625" style="13" customWidth="1"/>
    <col min="12299" max="12299" width="10.7109375" style="13" customWidth="1"/>
    <col min="12300" max="12544" width="9.140625" style="13"/>
    <col min="12545" max="12545" width="6.140625" style="13" customWidth="1"/>
    <col min="12546" max="12546" width="19.85546875" style="13" customWidth="1"/>
    <col min="12547" max="12547" width="7.5703125" style="13" customWidth="1"/>
    <col min="12548" max="12548" width="7.28515625" style="13" customWidth="1"/>
    <col min="12549" max="12549" width="10.7109375" style="13" customWidth="1"/>
    <col min="12550" max="12550" width="7.5703125" style="13" customWidth="1"/>
    <col min="12551" max="12551" width="7.28515625" style="13" customWidth="1"/>
    <col min="12552" max="12552" width="10.7109375" style="13" customWidth="1"/>
    <col min="12553" max="12553" width="7.5703125" style="13" customWidth="1"/>
    <col min="12554" max="12554" width="7.28515625" style="13" customWidth="1"/>
    <col min="12555" max="12555" width="10.7109375" style="13" customWidth="1"/>
    <col min="12556" max="12800" width="9.140625" style="13"/>
    <col min="12801" max="12801" width="6.140625" style="13" customWidth="1"/>
    <col min="12802" max="12802" width="19.85546875" style="13" customWidth="1"/>
    <col min="12803" max="12803" width="7.5703125" style="13" customWidth="1"/>
    <col min="12804" max="12804" width="7.28515625" style="13" customWidth="1"/>
    <col min="12805" max="12805" width="10.7109375" style="13" customWidth="1"/>
    <col min="12806" max="12806" width="7.5703125" style="13" customWidth="1"/>
    <col min="12807" max="12807" width="7.28515625" style="13" customWidth="1"/>
    <col min="12808" max="12808" width="10.7109375" style="13" customWidth="1"/>
    <col min="12809" max="12809" width="7.5703125" style="13" customWidth="1"/>
    <col min="12810" max="12810" width="7.28515625" style="13" customWidth="1"/>
    <col min="12811" max="12811" width="10.7109375" style="13" customWidth="1"/>
    <col min="12812" max="13056" width="9.140625" style="13"/>
    <col min="13057" max="13057" width="6.140625" style="13" customWidth="1"/>
    <col min="13058" max="13058" width="19.85546875" style="13" customWidth="1"/>
    <col min="13059" max="13059" width="7.5703125" style="13" customWidth="1"/>
    <col min="13060" max="13060" width="7.28515625" style="13" customWidth="1"/>
    <col min="13061" max="13061" width="10.7109375" style="13" customWidth="1"/>
    <col min="13062" max="13062" width="7.5703125" style="13" customWidth="1"/>
    <col min="13063" max="13063" width="7.28515625" style="13" customWidth="1"/>
    <col min="13064" max="13064" width="10.7109375" style="13" customWidth="1"/>
    <col min="13065" max="13065" width="7.5703125" style="13" customWidth="1"/>
    <col min="13066" max="13066" width="7.28515625" style="13" customWidth="1"/>
    <col min="13067" max="13067" width="10.7109375" style="13" customWidth="1"/>
    <col min="13068" max="13312" width="9.140625" style="13"/>
    <col min="13313" max="13313" width="6.140625" style="13" customWidth="1"/>
    <col min="13314" max="13314" width="19.85546875" style="13" customWidth="1"/>
    <col min="13315" max="13315" width="7.5703125" style="13" customWidth="1"/>
    <col min="13316" max="13316" width="7.28515625" style="13" customWidth="1"/>
    <col min="13317" max="13317" width="10.7109375" style="13" customWidth="1"/>
    <col min="13318" max="13318" width="7.5703125" style="13" customWidth="1"/>
    <col min="13319" max="13319" width="7.28515625" style="13" customWidth="1"/>
    <col min="13320" max="13320" width="10.7109375" style="13" customWidth="1"/>
    <col min="13321" max="13321" width="7.5703125" style="13" customWidth="1"/>
    <col min="13322" max="13322" width="7.28515625" style="13" customWidth="1"/>
    <col min="13323" max="13323" width="10.7109375" style="13" customWidth="1"/>
    <col min="13324" max="13568" width="9.140625" style="13"/>
    <col min="13569" max="13569" width="6.140625" style="13" customWidth="1"/>
    <col min="13570" max="13570" width="19.85546875" style="13" customWidth="1"/>
    <col min="13571" max="13571" width="7.5703125" style="13" customWidth="1"/>
    <col min="13572" max="13572" width="7.28515625" style="13" customWidth="1"/>
    <col min="13573" max="13573" width="10.7109375" style="13" customWidth="1"/>
    <col min="13574" max="13574" width="7.5703125" style="13" customWidth="1"/>
    <col min="13575" max="13575" width="7.28515625" style="13" customWidth="1"/>
    <col min="13576" max="13576" width="10.7109375" style="13" customWidth="1"/>
    <col min="13577" max="13577" width="7.5703125" style="13" customWidth="1"/>
    <col min="13578" max="13578" width="7.28515625" style="13" customWidth="1"/>
    <col min="13579" max="13579" width="10.7109375" style="13" customWidth="1"/>
    <col min="13580" max="13824" width="9.140625" style="13"/>
    <col min="13825" max="13825" width="6.140625" style="13" customWidth="1"/>
    <col min="13826" max="13826" width="19.85546875" style="13" customWidth="1"/>
    <col min="13827" max="13827" width="7.5703125" style="13" customWidth="1"/>
    <col min="13828" max="13828" width="7.28515625" style="13" customWidth="1"/>
    <col min="13829" max="13829" width="10.7109375" style="13" customWidth="1"/>
    <col min="13830" max="13830" width="7.5703125" style="13" customWidth="1"/>
    <col min="13831" max="13831" width="7.28515625" style="13" customWidth="1"/>
    <col min="13832" max="13832" width="10.7109375" style="13" customWidth="1"/>
    <col min="13833" max="13833" width="7.5703125" style="13" customWidth="1"/>
    <col min="13834" max="13834" width="7.28515625" style="13" customWidth="1"/>
    <col min="13835" max="13835" width="10.7109375" style="13" customWidth="1"/>
    <col min="13836" max="14080" width="9.140625" style="13"/>
    <col min="14081" max="14081" width="6.140625" style="13" customWidth="1"/>
    <col min="14082" max="14082" width="19.85546875" style="13" customWidth="1"/>
    <col min="14083" max="14083" width="7.5703125" style="13" customWidth="1"/>
    <col min="14084" max="14084" width="7.28515625" style="13" customWidth="1"/>
    <col min="14085" max="14085" width="10.7109375" style="13" customWidth="1"/>
    <col min="14086" max="14086" width="7.5703125" style="13" customWidth="1"/>
    <col min="14087" max="14087" width="7.28515625" style="13" customWidth="1"/>
    <col min="14088" max="14088" width="10.7109375" style="13" customWidth="1"/>
    <col min="14089" max="14089" width="7.5703125" style="13" customWidth="1"/>
    <col min="14090" max="14090" width="7.28515625" style="13" customWidth="1"/>
    <col min="14091" max="14091" width="10.7109375" style="13" customWidth="1"/>
    <col min="14092" max="14336" width="9.140625" style="13"/>
    <col min="14337" max="14337" width="6.140625" style="13" customWidth="1"/>
    <col min="14338" max="14338" width="19.85546875" style="13" customWidth="1"/>
    <col min="14339" max="14339" width="7.5703125" style="13" customWidth="1"/>
    <col min="14340" max="14340" width="7.28515625" style="13" customWidth="1"/>
    <col min="14341" max="14341" width="10.7109375" style="13" customWidth="1"/>
    <col min="14342" max="14342" width="7.5703125" style="13" customWidth="1"/>
    <col min="14343" max="14343" width="7.28515625" style="13" customWidth="1"/>
    <col min="14344" max="14344" width="10.7109375" style="13" customWidth="1"/>
    <col min="14345" max="14345" width="7.5703125" style="13" customWidth="1"/>
    <col min="14346" max="14346" width="7.28515625" style="13" customWidth="1"/>
    <col min="14347" max="14347" width="10.7109375" style="13" customWidth="1"/>
    <col min="14348" max="14592" width="9.140625" style="13"/>
    <col min="14593" max="14593" width="6.140625" style="13" customWidth="1"/>
    <col min="14594" max="14594" width="19.85546875" style="13" customWidth="1"/>
    <col min="14595" max="14595" width="7.5703125" style="13" customWidth="1"/>
    <col min="14596" max="14596" width="7.28515625" style="13" customWidth="1"/>
    <col min="14597" max="14597" width="10.7109375" style="13" customWidth="1"/>
    <col min="14598" max="14598" width="7.5703125" style="13" customWidth="1"/>
    <col min="14599" max="14599" width="7.28515625" style="13" customWidth="1"/>
    <col min="14600" max="14600" width="10.7109375" style="13" customWidth="1"/>
    <col min="14601" max="14601" width="7.5703125" style="13" customWidth="1"/>
    <col min="14602" max="14602" width="7.28515625" style="13" customWidth="1"/>
    <col min="14603" max="14603" width="10.7109375" style="13" customWidth="1"/>
    <col min="14604" max="14848" width="9.140625" style="13"/>
    <col min="14849" max="14849" width="6.140625" style="13" customWidth="1"/>
    <col min="14850" max="14850" width="19.85546875" style="13" customWidth="1"/>
    <col min="14851" max="14851" width="7.5703125" style="13" customWidth="1"/>
    <col min="14852" max="14852" width="7.28515625" style="13" customWidth="1"/>
    <col min="14853" max="14853" width="10.7109375" style="13" customWidth="1"/>
    <col min="14854" max="14854" width="7.5703125" style="13" customWidth="1"/>
    <col min="14855" max="14855" width="7.28515625" style="13" customWidth="1"/>
    <col min="14856" max="14856" width="10.7109375" style="13" customWidth="1"/>
    <col min="14857" max="14857" width="7.5703125" style="13" customWidth="1"/>
    <col min="14858" max="14858" width="7.28515625" style="13" customWidth="1"/>
    <col min="14859" max="14859" width="10.7109375" style="13" customWidth="1"/>
    <col min="14860" max="15104" width="9.140625" style="13"/>
    <col min="15105" max="15105" width="6.140625" style="13" customWidth="1"/>
    <col min="15106" max="15106" width="19.85546875" style="13" customWidth="1"/>
    <col min="15107" max="15107" width="7.5703125" style="13" customWidth="1"/>
    <col min="15108" max="15108" width="7.28515625" style="13" customWidth="1"/>
    <col min="15109" max="15109" width="10.7109375" style="13" customWidth="1"/>
    <col min="15110" max="15110" width="7.5703125" style="13" customWidth="1"/>
    <col min="15111" max="15111" width="7.28515625" style="13" customWidth="1"/>
    <col min="15112" max="15112" width="10.7109375" style="13" customWidth="1"/>
    <col min="15113" max="15113" width="7.5703125" style="13" customWidth="1"/>
    <col min="15114" max="15114" width="7.28515625" style="13" customWidth="1"/>
    <col min="15115" max="15115" width="10.7109375" style="13" customWidth="1"/>
    <col min="15116" max="15360" width="9.140625" style="13"/>
    <col min="15361" max="15361" width="6.140625" style="13" customWidth="1"/>
    <col min="15362" max="15362" width="19.85546875" style="13" customWidth="1"/>
    <col min="15363" max="15363" width="7.5703125" style="13" customWidth="1"/>
    <col min="15364" max="15364" width="7.28515625" style="13" customWidth="1"/>
    <col min="15365" max="15365" width="10.7109375" style="13" customWidth="1"/>
    <col min="15366" max="15366" width="7.5703125" style="13" customWidth="1"/>
    <col min="15367" max="15367" width="7.28515625" style="13" customWidth="1"/>
    <col min="15368" max="15368" width="10.7109375" style="13" customWidth="1"/>
    <col min="15369" max="15369" width="7.5703125" style="13" customWidth="1"/>
    <col min="15370" max="15370" width="7.28515625" style="13" customWidth="1"/>
    <col min="15371" max="15371" width="10.7109375" style="13" customWidth="1"/>
    <col min="15372" max="15616" width="9.140625" style="13"/>
    <col min="15617" max="15617" width="6.140625" style="13" customWidth="1"/>
    <col min="15618" max="15618" width="19.85546875" style="13" customWidth="1"/>
    <col min="15619" max="15619" width="7.5703125" style="13" customWidth="1"/>
    <col min="15620" max="15620" width="7.28515625" style="13" customWidth="1"/>
    <col min="15621" max="15621" width="10.7109375" style="13" customWidth="1"/>
    <col min="15622" max="15622" width="7.5703125" style="13" customWidth="1"/>
    <col min="15623" max="15623" width="7.28515625" style="13" customWidth="1"/>
    <col min="15624" max="15624" width="10.7109375" style="13" customWidth="1"/>
    <col min="15625" max="15625" width="7.5703125" style="13" customWidth="1"/>
    <col min="15626" max="15626" width="7.28515625" style="13" customWidth="1"/>
    <col min="15627" max="15627" width="10.7109375" style="13" customWidth="1"/>
    <col min="15628" max="15872" width="9.140625" style="13"/>
    <col min="15873" max="15873" width="6.140625" style="13" customWidth="1"/>
    <col min="15874" max="15874" width="19.85546875" style="13" customWidth="1"/>
    <col min="15875" max="15875" width="7.5703125" style="13" customWidth="1"/>
    <col min="15876" max="15876" width="7.28515625" style="13" customWidth="1"/>
    <col min="15877" max="15877" width="10.7109375" style="13" customWidth="1"/>
    <col min="15878" max="15878" width="7.5703125" style="13" customWidth="1"/>
    <col min="15879" max="15879" width="7.28515625" style="13" customWidth="1"/>
    <col min="15880" max="15880" width="10.7109375" style="13" customWidth="1"/>
    <col min="15881" max="15881" width="7.5703125" style="13" customWidth="1"/>
    <col min="15882" max="15882" width="7.28515625" style="13" customWidth="1"/>
    <col min="15883" max="15883" width="10.7109375" style="13" customWidth="1"/>
    <col min="15884" max="16128" width="9.140625" style="13"/>
    <col min="16129" max="16129" width="6.140625" style="13" customWidth="1"/>
    <col min="16130" max="16130" width="19.85546875" style="13" customWidth="1"/>
    <col min="16131" max="16131" width="7.5703125" style="13" customWidth="1"/>
    <col min="16132" max="16132" width="7.28515625" style="13" customWidth="1"/>
    <col min="16133" max="16133" width="10.7109375" style="13" customWidth="1"/>
    <col min="16134" max="16134" width="7.5703125" style="13" customWidth="1"/>
    <col min="16135" max="16135" width="7.28515625" style="13" customWidth="1"/>
    <col min="16136" max="16136" width="10.7109375" style="13" customWidth="1"/>
    <col min="16137" max="16137" width="7.5703125" style="13" customWidth="1"/>
    <col min="16138" max="16138" width="7.28515625" style="13" customWidth="1"/>
    <col min="16139" max="16139" width="10.7109375" style="13" customWidth="1"/>
    <col min="16140" max="16384" width="9.140625" style="13"/>
  </cols>
  <sheetData>
    <row r="1" spans="1:17" ht="21" x14ac:dyDescent="0.35">
      <c r="A1" s="112" t="s">
        <v>343</v>
      </c>
      <c r="B1" s="112"/>
      <c r="C1" s="112"/>
      <c r="D1" s="112"/>
      <c r="E1" s="112"/>
      <c r="F1" s="112"/>
      <c r="G1" s="112"/>
      <c r="H1" s="112"/>
      <c r="I1" s="112"/>
      <c r="J1" s="112"/>
      <c r="K1" s="112"/>
    </row>
    <row r="2" spans="1:17" ht="15.75" x14ac:dyDescent="0.25">
      <c r="A2" s="113" t="s">
        <v>499</v>
      </c>
      <c r="B2" s="113"/>
      <c r="C2" s="113"/>
      <c r="D2" s="113"/>
      <c r="E2" s="113"/>
      <c r="F2" s="113"/>
      <c r="G2" s="113"/>
      <c r="H2" s="113"/>
      <c r="I2" s="113"/>
      <c r="J2" s="113"/>
      <c r="K2" s="113"/>
    </row>
    <row r="3" spans="1:17" ht="15.75" x14ac:dyDescent="0.25">
      <c r="A3" s="14"/>
      <c r="B3" s="14"/>
      <c r="C3" s="14"/>
      <c r="D3" s="14"/>
      <c r="E3" s="14"/>
      <c r="F3" s="14"/>
      <c r="G3" s="14"/>
      <c r="H3" s="14"/>
      <c r="I3" s="14"/>
      <c r="J3" s="14"/>
      <c r="K3" s="14"/>
    </row>
    <row r="4" spans="1:17" ht="28.5" customHeight="1" x14ac:dyDescent="0.2">
      <c r="A4" s="114"/>
      <c r="B4" s="114"/>
      <c r="C4" s="114" t="s">
        <v>344</v>
      </c>
      <c r="D4" s="114"/>
      <c r="E4" s="114"/>
      <c r="F4" s="114" t="s">
        <v>345</v>
      </c>
      <c r="G4" s="114"/>
      <c r="H4" s="114"/>
      <c r="I4" s="115" t="s">
        <v>346</v>
      </c>
      <c r="J4" s="115"/>
      <c r="K4" s="115"/>
    </row>
    <row r="5" spans="1:17" ht="30" x14ac:dyDescent="0.25">
      <c r="A5" s="111" t="s">
        <v>347</v>
      </c>
      <c r="B5" s="111"/>
      <c r="C5" s="15" t="s">
        <v>348</v>
      </c>
      <c r="D5" s="16" t="s">
        <v>349</v>
      </c>
      <c r="E5" s="15" t="s">
        <v>350</v>
      </c>
      <c r="F5" s="15" t="s">
        <v>348</v>
      </c>
      <c r="G5" s="16" t="s">
        <v>349</v>
      </c>
      <c r="H5" s="15" t="s">
        <v>350</v>
      </c>
      <c r="I5" s="15" t="s">
        <v>348</v>
      </c>
      <c r="J5" s="16" t="s">
        <v>349</v>
      </c>
      <c r="K5" s="15" t="s">
        <v>350</v>
      </c>
    </row>
    <row r="6" spans="1:17" ht="15.75" x14ac:dyDescent="0.25">
      <c r="A6" s="17" t="s">
        <v>0</v>
      </c>
      <c r="B6" s="18"/>
      <c r="C6" s="19">
        <f>top_line_QTR!E71</f>
        <v>0.68400000000000005</v>
      </c>
      <c r="D6" s="19">
        <f>Negotiations!B$5</f>
        <v>0.64</v>
      </c>
      <c r="E6" s="19">
        <f>C6/D6</f>
        <v>1.0687500000000001</v>
      </c>
      <c r="F6" s="19">
        <f>top_line_QTR!F71</f>
        <v>0.67200000000000004</v>
      </c>
      <c r="G6" s="19">
        <f>Negotiations!C$5</f>
        <v>0.64</v>
      </c>
      <c r="H6" s="19">
        <f>F6/G6</f>
        <v>1.05</v>
      </c>
      <c r="I6" s="20">
        <f>top_line_QTR!G71</f>
        <v>7402</v>
      </c>
      <c r="J6" s="20">
        <f>Negotiations!D$5</f>
        <v>6500</v>
      </c>
      <c r="K6" s="21">
        <f>I6/J6</f>
        <v>1.1387692307692308</v>
      </c>
    </row>
    <row r="7" spans="1:17" ht="15.75" x14ac:dyDescent="0.25">
      <c r="A7" s="22" t="s">
        <v>187</v>
      </c>
      <c r="B7" s="23"/>
      <c r="C7" s="23"/>
      <c r="D7" s="23"/>
      <c r="E7" s="23"/>
      <c r="F7" s="23"/>
      <c r="G7" s="23"/>
      <c r="H7" s="23"/>
      <c r="I7" s="23"/>
      <c r="J7" s="23"/>
      <c r="K7" s="24"/>
      <c r="L7" s="25"/>
      <c r="M7" s="25"/>
      <c r="N7" s="25"/>
      <c r="O7" s="25"/>
      <c r="P7" s="25"/>
      <c r="Q7" s="25"/>
    </row>
    <row r="8" spans="1:17" ht="15" x14ac:dyDescent="0.2">
      <c r="A8" s="26">
        <v>42175</v>
      </c>
      <c r="B8" s="27" t="s">
        <v>351</v>
      </c>
      <c r="C8" s="28"/>
      <c r="D8" s="28"/>
      <c r="E8" s="28"/>
      <c r="F8" s="28"/>
      <c r="G8" s="28"/>
      <c r="H8" s="28"/>
      <c r="I8" s="28"/>
      <c r="J8" s="28"/>
      <c r="K8" s="29"/>
    </row>
    <row r="9" spans="1:17" x14ac:dyDescent="0.2">
      <c r="A9" s="30" t="s">
        <v>99</v>
      </c>
      <c r="B9" s="31" t="s">
        <v>26</v>
      </c>
      <c r="C9" s="19">
        <f>VLOOKUP(B9,top_line_QTR!C$2:G$70,3,FALSE)</f>
        <v>0.72299999999999998</v>
      </c>
      <c r="D9" s="19">
        <f>Negotiations!B$5</f>
        <v>0.64</v>
      </c>
      <c r="E9" s="19">
        <f t="shared" ref="E9:E14" si="0">C9/D9</f>
        <v>1.1296875</v>
      </c>
      <c r="F9" s="19">
        <f>VLOOKUP(B9,top_line_QTR!C$2:G$70,4,FALSE)</f>
        <v>0.66700000000000004</v>
      </c>
      <c r="G9" s="19">
        <f>Negotiations!C$5</f>
        <v>0.64</v>
      </c>
      <c r="H9" s="19">
        <f t="shared" ref="H9:H14" si="1">F9/G9</f>
        <v>1.0421875</v>
      </c>
      <c r="I9" s="20">
        <f>VLOOKUP(B9,top_line_QTR!C$2:G$70,5,FALSE)</f>
        <v>5985</v>
      </c>
      <c r="J9" s="20">
        <f>Negotiations!D$5</f>
        <v>6500</v>
      </c>
      <c r="K9" s="21">
        <f t="shared" ref="K9:K14" si="2">I9/J9</f>
        <v>0.92076923076923078</v>
      </c>
    </row>
    <row r="10" spans="1:17" x14ac:dyDescent="0.2">
      <c r="A10" s="30" t="s">
        <v>100</v>
      </c>
      <c r="B10" s="32" t="s">
        <v>44</v>
      </c>
      <c r="C10" s="19">
        <f>VLOOKUP(B10,top_line_QTR!C$2:G$70,3,FALSE)</f>
        <v>0.76300000000000001</v>
      </c>
      <c r="D10" s="19">
        <f>Negotiations!B$5</f>
        <v>0.64</v>
      </c>
      <c r="E10" s="19">
        <f t="shared" si="0"/>
        <v>1.1921875</v>
      </c>
      <c r="F10" s="19">
        <f>VLOOKUP(B10,top_line_QTR!C$2:G$70,4,FALSE)</f>
        <v>0.65900000000000003</v>
      </c>
      <c r="G10" s="19">
        <f>Negotiations!C$5</f>
        <v>0.64</v>
      </c>
      <c r="H10" s="19">
        <f t="shared" si="1"/>
        <v>1.0296875000000001</v>
      </c>
      <c r="I10" s="20">
        <f>VLOOKUP(B10,top_line_QTR!C$2:G$70,5,FALSE)</f>
        <v>6272</v>
      </c>
      <c r="J10" s="20">
        <f>Negotiations!D$5</f>
        <v>6500</v>
      </c>
      <c r="K10" s="21">
        <f t="shared" si="2"/>
        <v>0.96492307692307688</v>
      </c>
    </row>
    <row r="11" spans="1:17" x14ac:dyDescent="0.2">
      <c r="A11" s="30" t="s">
        <v>102</v>
      </c>
      <c r="B11" s="31" t="s">
        <v>59</v>
      </c>
      <c r="C11" s="19">
        <f>VLOOKUP(B11,top_line_QTR!C$2:G$70,3,FALSE)</f>
        <v>0.66200000000000003</v>
      </c>
      <c r="D11" s="19">
        <f>Negotiations!B$5</f>
        <v>0.64</v>
      </c>
      <c r="E11" s="19">
        <f t="shared" si="0"/>
        <v>1.034375</v>
      </c>
      <c r="F11" s="19">
        <f>VLOOKUP(B11,top_line_QTR!C$2:G$70,4,FALSE)</f>
        <v>0.67200000000000004</v>
      </c>
      <c r="G11" s="19">
        <f>Negotiations!C$5</f>
        <v>0.64</v>
      </c>
      <c r="H11" s="19">
        <f t="shared" si="1"/>
        <v>1.05</v>
      </c>
      <c r="I11" s="20">
        <f>VLOOKUP(B11,top_line_QTR!C$2:G$70,5,FALSE)</f>
        <v>5822</v>
      </c>
      <c r="J11" s="20">
        <f>Negotiations!D$5</f>
        <v>6500</v>
      </c>
      <c r="K11" s="21">
        <f t="shared" si="2"/>
        <v>0.89569230769230768</v>
      </c>
    </row>
    <row r="12" spans="1:17" x14ac:dyDescent="0.2">
      <c r="A12" s="30" t="s">
        <v>103</v>
      </c>
      <c r="B12" s="31" t="s">
        <v>71</v>
      </c>
      <c r="C12" s="19">
        <f>VLOOKUP(B12,top_line_QTR!C$2:G$70,3,FALSE)</f>
        <v>0.745</v>
      </c>
      <c r="D12" s="19">
        <f>Negotiations!B$5</f>
        <v>0.64</v>
      </c>
      <c r="E12" s="19">
        <f t="shared" si="0"/>
        <v>1.1640625</v>
      </c>
      <c r="F12" s="19">
        <f>VLOOKUP(B12,top_line_QTR!C$2:G$70,4,FALSE)</f>
        <v>0.70799999999999996</v>
      </c>
      <c r="G12" s="19">
        <f>Negotiations!C$5</f>
        <v>0.64</v>
      </c>
      <c r="H12" s="19">
        <f t="shared" si="1"/>
        <v>1.10625</v>
      </c>
      <c r="I12" s="20">
        <f>VLOOKUP(B12,top_line_QTR!C$2:G$70,5,FALSE)</f>
        <v>6275</v>
      </c>
      <c r="J12" s="20">
        <f>Negotiations!D$5</f>
        <v>6500</v>
      </c>
      <c r="K12" s="21">
        <f t="shared" si="2"/>
        <v>0.9653846153846154</v>
      </c>
    </row>
    <row r="13" spans="1:17" x14ac:dyDescent="0.2">
      <c r="A13" s="30" t="s">
        <v>105</v>
      </c>
      <c r="B13" s="32" t="s">
        <v>104</v>
      </c>
      <c r="C13" s="19">
        <f>VLOOKUP(B13,top_line_QTR!C$2:G$70,3,FALSE)</f>
        <v>0.59499999999999997</v>
      </c>
      <c r="D13" s="19">
        <f>Negotiations!B$5</f>
        <v>0.64</v>
      </c>
      <c r="E13" s="19">
        <f t="shared" si="0"/>
        <v>0.92968749999999989</v>
      </c>
      <c r="F13" s="19">
        <f>VLOOKUP(B13,top_line_QTR!C$2:G$70,4,FALSE)</f>
        <v>0.66500000000000004</v>
      </c>
      <c r="G13" s="19">
        <f>Negotiations!C$5</f>
        <v>0.64</v>
      </c>
      <c r="H13" s="19">
        <f t="shared" si="1"/>
        <v>1.0390625</v>
      </c>
      <c r="I13" s="20">
        <f>VLOOKUP(B13,top_line_QTR!C$2:G$70,5,FALSE)</f>
        <v>5955</v>
      </c>
      <c r="J13" s="20">
        <f>Negotiations!D$5</f>
        <v>6500</v>
      </c>
      <c r="K13" s="21">
        <f t="shared" si="2"/>
        <v>0.91615384615384621</v>
      </c>
    </row>
    <row r="14" spans="1:17" x14ac:dyDescent="0.2">
      <c r="A14" s="30" t="s">
        <v>107</v>
      </c>
      <c r="B14" s="31" t="s">
        <v>84</v>
      </c>
      <c r="C14" s="19">
        <f>VLOOKUP(B14,top_line_QTR!C$2:G$70,3,FALSE)</f>
        <v>0.7</v>
      </c>
      <c r="D14" s="19">
        <f>Negotiations!B$5</f>
        <v>0.64</v>
      </c>
      <c r="E14" s="19">
        <f t="shared" si="0"/>
        <v>1.09375</v>
      </c>
      <c r="F14" s="19">
        <f>VLOOKUP(B14,top_line_QTR!C$2:G$70,4,FALSE)</f>
        <v>0.68799999999999994</v>
      </c>
      <c r="G14" s="19">
        <f>Negotiations!C$5</f>
        <v>0.64</v>
      </c>
      <c r="H14" s="19">
        <f t="shared" si="1"/>
        <v>1.075</v>
      </c>
      <c r="I14" s="20">
        <f>VLOOKUP(B14,top_line_QTR!C$2:G$70,5,FALSE)</f>
        <v>9722</v>
      </c>
      <c r="J14" s="20">
        <f>Negotiations!D$5</f>
        <v>6500</v>
      </c>
      <c r="K14" s="21">
        <f t="shared" si="2"/>
        <v>1.4956923076923077</v>
      </c>
    </row>
    <row r="15" spans="1:17" ht="15" x14ac:dyDescent="0.2">
      <c r="A15" s="26">
        <v>42180</v>
      </c>
      <c r="B15" s="27" t="s">
        <v>352</v>
      </c>
      <c r="C15" s="28"/>
      <c r="D15" s="28"/>
      <c r="E15" s="28"/>
      <c r="F15" s="28"/>
      <c r="G15" s="28"/>
      <c r="H15" s="28"/>
      <c r="I15" s="28"/>
      <c r="J15" s="28"/>
      <c r="K15" s="29"/>
    </row>
    <row r="16" spans="1:17" x14ac:dyDescent="0.2">
      <c r="A16" s="30" t="s">
        <v>148</v>
      </c>
      <c r="B16" s="31" t="s">
        <v>37</v>
      </c>
      <c r="C16" s="19">
        <f>VLOOKUP(B16,top_line_QTR!C$2:G$70,3,FALSE)</f>
        <v>0.70499999999999996</v>
      </c>
      <c r="D16" s="19">
        <f>Negotiations!B$5</f>
        <v>0.64</v>
      </c>
      <c r="E16" s="19">
        <f t="shared" ref="E16:E21" si="3">C16/D16</f>
        <v>1.1015625</v>
      </c>
      <c r="F16" s="19">
        <f>VLOOKUP(B16,top_line_QTR!C$2:G$70,4,FALSE)</f>
        <v>0.71599999999999997</v>
      </c>
      <c r="G16" s="19">
        <f>Negotiations!C$5</f>
        <v>0.64</v>
      </c>
      <c r="H16" s="19">
        <f t="shared" ref="H16:H21" si="4">F16/G16</f>
        <v>1.1187499999999999</v>
      </c>
      <c r="I16" s="20">
        <f>VLOOKUP(B16,top_line_QTR!C$2:G$70,5,FALSE)</f>
        <v>6510</v>
      </c>
      <c r="J16" s="20">
        <f>Negotiations!D$5</f>
        <v>6500</v>
      </c>
      <c r="K16" s="21">
        <f t="shared" ref="K16:K21" si="5">I16/J16</f>
        <v>1.0015384615384615</v>
      </c>
    </row>
    <row r="17" spans="1:17" x14ac:dyDescent="0.2">
      <c r="A17" s="30" t="s">
        <v>149</v>
      </c>
      <c r="B17" s="31" t="s">
        <v>53</v>
      </c>
      <c r="C17" s="19">
        <f>VLOOKUP(B17,top_line_QTR!C$2:G$70,3,FALSE)</f>
        <v>0.68400000000000005</v>
      </c>
      <c r="D17" s="19">
        <f>Negotiations!B$5</f>
        <v>0.64</v>
      </c>
      <c r="E17" s="19">
        <f t="shared" si="3"/>
        <v>1.0687500000000001</v>
      </c>
      <c r="F17" s="19">
        <f>VLOOKUP(B17,top_line_QTR!C$2:G$70,4,FALSE)</f>
        <v>0.66600000000000004</v>
      </c>
      <c r="G17" s="19">
        <f>Negotiations!C$5</f>
        <v>0.64</v>
      </c>
      <c r="H17" s="19">
        <f t="shared" si="4"/>
        <v>1.0406250000000001</v>
      </c>
      <c r="I17" s="20">
        <f>VLOOKUP(B17,top_line_QTR!C$2:G$70,5,FALSE)</f>
        <v>6452</v>
      </c>
      <c r="J17" s="20">
        <f>Negotiations!D$5</f>
        <v>6500</v>
      </c>
      <c r="K17" s="21">
        <f t="shared" si="5"/>
        <v>0.99261538461538457</v>
      </c>
    </row>
    <row r="18" spans="1:17" x14ac:dyDescent="0.2">
      <c r="A18" s="30" t="s">
        <v>151</v>
      </c>
      <c r="B18" s="31" t="s">
        <v>66</v>
      </c>
      <c r="C18" s="19">
        <f>VLOOKUP(B18,top_line_QTR!C$2:G$70,3,FALSE)</f>
        <v>0.59599999999999997</v>
      </c>
      <c r="D18" s="19">
        <f>Negotiations!B$5</f>
        <v>0.64</v>
      </c>
      <c r="E18" s="19">
        <f t="shared" si="3"/>
        <v>0.93124999999999991</v>
      </c>
      <c r="F18" s="19">
        <f>VLOOKUP(B18,top_line_QTR!C$2:G$70,4,FALSE)</f>
        <v>0.67800000000000005</v>
      </c>
      <c r="G18" s="19">
        <f>Negotiations!C$5</f>
        <v>0.64</v>
      </c>
      <c r="H18" s="19">
        <f t="shared" si="4"/>
        <v>1.059375</v>
      </c>
      <c r="I18" s="20">
        <f>VLOOKUP(B18,top_line_QTR!C$2:G$70,5,FALSE)</f>
        <v>6458</v>
      </c>
      <c r="J18" s="20">
        <f>Negotiations!D$5</f>
        <v>6500</v>
      </c>
      <c r="K18" s="21">
        <f t="shared" si="5"/>
        <v>0.99353846153846159</v>
      </c>
    </row>
    <row r="19" spans="1:17" x14ac:dyDescent="0.2">
      <c r="A19" s="30" t="s">
        <v>152</v>
      </c>
      <c r="B19" s="31" t="s">
        <v>76</v>
      </c>
      <c r="C19" s="19">
        <f>VLOOKUP(B19,top_line_QTR!C$2:G$70,3,FALSE)</f>
        <v>0.73199999999999998</v>
      </c>
      <c r="D19" s="19">
        <f>Negotiations!B$5</f>
        <v>0.64</v>
      </c>
      <c r="E19" s="19">
        <f t="shared" si="3"/>
        <v>1.14375</v>
      </c>
      <c r="F19" s="19">
        <f>VLOOKUP(B19,top_line_QTR!C$2:G$70,4,FALSE)</f>
        <v>0.71799999999999997</v>
      </c>
      <c r="G19" s="19">
        <f>Negotiations!C$5</f>
        <v>0.64</v>
      </c>
      <c r="H19" s="19">
        <f t="shared" si="4"/>
        <v>1.121875</v>
      </c>
      <c r="I19" s="20">
        <f>VLOOKUP(B19,top_line_QTR!C$2:G$70,5,FALSE)</f>
        <v>7209</v>
      </c>
      <c r="J19" s="20">
        <f>Negotiations!D$5</f>
        <v>6500</v>
      </c>
      <c r="K19" s="21">
        <f t="shared" si="5"/>
        <v>1.1090769230769231</v>
      </c>
    </row>
    <row r="20" spans="1:17" x14ac:dyDescent="0.2">
      <c r="A20" s="30" t="s">
        <v>153</v>
      </c>
      <c r="B20" s="31" t="s">
        <v>82</v>
      </c>
      <c r="C20" s="19">
        <f>VLOOKUP(B20,top_line_QTR!C$2:G$70,3,FALSE)</f>
        <v>0.64400000000000002</v>
      </c>
      <c r="D20" s="19">
        <f>Negotiations!B$5</f>
        <v>0.64</v>
      </c>
      <c r="E20" s="19">
        <f t="shared" si="3"/>
        <v>1.0062500000000001</v>
      </c>
      <c r="F20" s="19">
        <f>VLOOKUP(B20,top_line_QTR!C$2:G$70,4,FALSE)</f>
        <v>0.86699999999999999</v>
      </c>
      <c r="G20" s="19">
        <f>Negotiations!C$5</f>
        <v>0.64</v>
      </c>
      <c r="H20" s="19">
        <f t="shared" si="4"/>
        <v>1.3546875</v>
      </c>
      <c r="I20" s="20">
        <f>VLOOKUP(B20,top_line_QTR!C$2:G$70,5,FALSE)</f>
        <v>8603</v>
      </c>
      <c r="J20" s="20">
        <f>Negotiations!D$5</f>
        <v>6500</v>
      </c>
      <c r="K20" s="21">
        <f t="shared" si="5"/>
        <v>1.3235384615384616</v>
      </c>
    </row>
    <row r="21" spans="1:17" x14ac:dyDescent="0.2">
      <c r="A21" s="30" t="s">
        <v>154</v>
      </c>
      <c r="B21" s="31" t="s">
        <v>86</v>
      </c>
      <c r="C21" s="19">
        <f>VLOOKUP(B21,top_line_QTR!C$2:G$70,3,FALSE)</f>
        <v>0.70499999999999996</v>
      </c>
      <c r="D21" s="19">
        <f>Negotiations!B$5</f>
        <v>0.64</v>
      </c>
      <c r="E21" s="19">
        <f t="shared" si="3"/>
        <v>1.1015625</v>
      </c>
      <c r="F21" s="19">
        <f>VLOOKUP(B21,top_line_QTR!C$2:G$70,4,FALSE)</f>
        <v>0.69599999999999995</v>
      </c>
      <c r="G21" s="19">
        <f>Negotiations!C$5</f>
        <v>0.64</v>
      </c>
      <c r="H21" s="19">
        <f t="shared" si="4"/>
        <v>1.0874999999999999</v>
      </c>
      <c r="I21" s="20">
        <f>VLOOKUP(B21,top_line_QTR!C$2:G$70,5,FALSE)</f>
        <v>8093</v>
      </c>
      <c r="J21" s="20">
        <f>Negotiations!D$5</f>
        <v>6500</v>
      </c>
      <c r="K21" s="21">
        <f t="shared" si="5"/>
        <v>1.245076923076923</v>
      </c>
    </row>
    <row r="22" spans="1:17" ht="15.75" x14ac:dyDescent="0.25">
      <c r="A22" s="22" t="s">
        <v>201</v>
      </c>
      <c r="B22" s="23"/>
      <c r="C22" s="23"/>
      <c r="D22" s="23"/>
      <c r="E22" s="23"/>
      <c r="F22" s="23"/>
      <c r="G22" s="23"/>
      <c r="H22" s="23"/>
      <c r="I22" s="23"/>
      <c r="J22" s="23"/>
      <c r="K22" s="24"/>
      <c r="L22" s="25"/>
      <c r="M22" s="25"/>
      <c r="N22" s="25"/>
      <c r="O22" s="25"/>
      <c r="P22" s="25"/>
      <c r="Q22" s="25"/>
    </row>
    <row r="23" spans="1:17" ht="15" x14ac:dyDescent="0.2">
      <c r="A23" s="26">
        <v>42070</v>
      </c>
      <c r="B23" s="27" t="s">
        <v>353</v>
      </c>
      <c r="C23" s="28"/>
      <c r="D23" s="28"/>
      <c r="E23" s="28"/>
      <c r="F23" s="28"/>
      <c r="G23" s="28"/>
      <c r="H23" s="28"/>
      <c r="I23" s="28"/>
      <c r="J23" s="28"/>
      <c r="K23" s="29"/>
    </row>
    <row r="24" spans="1:17" x14ac:dyDescent="0.2">
      <c r="A24" s="30" t="s">
        <v>114</v>
      </c>
      <c r="B24" s="31" t="s">
        <v>30</v>
      </c>
      <c r="C24" s="19">
        <f>VLOOKUP(B24,top_line_QTR!C$2:G$70,3,FALSE)</f>
        <v>0.68200000000000005</v>
      </c>
      <c r="D24" s="19">
        <f>Negotiations!B$5</f>
        <v>0.64</v>
      </c>
      <c r="E24" s="19">
        <f>C24/D24</f>
        <v>1.065625</v>
      </c>
      <c r="F24" s="19">
        <f>VLOOKUP(B24,top_line_QTR!C$2:G$70,4,FALSE)</f>
        <v>0.70699999999999996</v>
      </c>
      <c r="G24" s="19">
        <f>Negotiations!C$5</f>
        <v>0.64</v>
      </c>
      <c r="H24" s="19">
        <f>F24/G24</f>
        <v>1.1046874999999998</v>
      </c>
      <c r="I24" s="20">
        <f>VLOOKUP(B24,top_line_QTR!C$2:G$70,5,FALSE)</f>
        <v>10293</v>
      </c>
      <c r="J24" s="20">
        <f>Negotiations!D$5</f>
        <v>6500</v>
      </c>
      <c r="K24" s="21">
        <f>I24/J24</f>
        <v>1.5835384615384616</v>
      </c>
    </row>
    <row r="25" spans="1:17" ht="15.75" x14ac:dyDescent="0.25">
      <c r="A25" s="22" t="s">
        <v>203</v>
      </c>
      <c r="B25" s="23"/>
      <c r="C25" s="23"/>
      <c r="D25" s="23"/>
      <c r="E25" s="23"/>
      <c r="F25" s="23"/>
      <c r="G25" s="23"/>
      <c r="H25" s="23"/>
      <c r="I25" s="23"/>
      <c r="J25" s="23"/>
      <c r="K25" s="24"/>
      <c r="L25" s="25"/>
      <c r="M25" s="25"/>
      <c r="N25" s="25"/>
      <c r="O25" s="25"/>
      <c r="P25" s="25"/>
      <c r="Q25" s="25"/>
    </row>
    <row r="26" spans="1:17" ht="15" x14ac:dyDescent="0.2">
      <c r="A26" s="26">
        <v>42125</v>
      </c>
      <c r="B26" s="27" t="s">
        <v>354</v>
      </c>
      <c r="C26" s="28"/>
      <c r="D26" s="28"/>
      <c r="E26" s="28"/>
      <c r="F26" s="28"/>
      <c r="G26" s="28"/>
      <c r="H26" s="28"/>
      <c r="I26" s="28"/>
      <c r="J26" s="28"/>
      <c r="K26" s="29"/>
    </row>
    <row r="27" spans="1:17" x14ac:dyDescent="0.2">
      <c r="A27" s="30" t="s">
        <v>122</v>
      </c>
      <c r="B27" s="31" t="s">
        <v>32</v>
      </c>
      <c r="C27" s="19">
        <f>VLOOKUP(B27,top_line_QTR!C$2:G$70,3,FALSE)</f>
        <v>1</v>
      </c>
      <c r="D27" s="19">
        <f>Negotiations!B$5</f>
        <v>0.64</v>
      </c>
      <c r="E27" s="19">
        <f t="shared" ref="E27:E33" si="6">C27/D27</f>
        <v>1.5625</v>
      </c>
      <c r="F27" s="19">
        <f>VLOOKUP(B27,top_line_QTR!C$2:G$70,4,FALSE)</f>
        <v>1</v>
      </c>
      <c r="G27" s="19">
        <f>Negotiations!C$5</f>
        <v>0.64</v>
      </c>
      <c r="H27" s="19">
        <f t="shared" ref="H27:H33" si="7">F27/G27</f>
        <v>1.5625</v>
      </c>
      <c r="I27" s="20">
        <f>VLOOKUP(B27,top_line_QTR!C$2:G$70,5,FALSE)</f>
        <v>4974</v>
      </c>
      <c r="J27" s="20">
        <f>Negotiations!D$5</f>
        <v>6500</v>
      </c>
      <c r="K27" s="21">
        <f t="shared" ref="K27:K33" si="8">I27/J27</f>
        <v>0.76523076923076927</v>
      </c>
    </row>
    <row r="28" spans="1:17" x14ac:dyDescent="0.2">
      <c r="A28" s="30" t="s">
        <v>123</v>
      </c>
      <c r="B28" s="31" t="s">
        <v>48</v>
      </c>
      <c r="C28" s="19">
        <f>VLOOKUP(B28,top_line_QTR!C$2:G$70,3,FALSE)</f>
        <v>0.67400000000000004</v>
      </c>
      <c r="D28" s="19">
        <f>Negotiations!B$5</f>
        <v>0.64</v>
      </c>
      <c r="E28" s="19">
        <f t="shared" si="6"/>
        <v>1.0531250000000001</v>
      </c>
      <c r="F28" s="19">
        <f>VLOOKUP(B28,top_line_QTR!C$2:G$70,4,FALSE)</f>
        <v>0.83299999999999996</v>
      </c>
      <c r="G28" s="19">
        <f>Negotiations!C$5</f>
        <v>0.64</v>
      </c>
      <c r="H28" s="19">
        <f t="shared" si="7"/>
        <v>1.3015625</v>
      </c>
      <c r="I28" s="20">
        <f>VLOOKUP(B28,top_line_QTR!C$2:G$70,5,FALSE)</f>
        <v>7782</v>
      </c>
      <c r="J28" s="20">
        <f>Negotiations!D$5</f>
        <v>6500</v>
      </c>
      <c r="K28" s="21">
        <f t="shared" si="8"/>
        <v>1.1972307692307693</v>
      </c>
    </row>
    <row r="29" spans="1:17" x14ac:dyDescent="0.2">
      <c r="A29" s="30" t="s">
        <v>124</v>
      </c>
      <c r="B29" s="31" t="s">
        <v>61</v>
      </c>
      <c r="C29" s="19">
        <f>VLOOKUP(B29,top_line_QTR!C$2:G$70,3,FALSE)</f>
        <v>0.626</v>
      </c>
      <c r="D29" s="19">
        <f>Negotiations!B$5</f>
        <v>0.64</v>
      </c>
      <c r="E29" s="19">
        <f t="shared" si="6"/>
        <v>0.97812500000000002</v>
      </c>
      <c r="F29" s="19">
        <f>VLOOKUP(B29,top_line_QTR!C$2:G$70,4,FALSE)</f>
        <v>0.74399999999999999</v>
      </c>
      <c r="G29" s="19">
        <f>Negotiations!C$5</f>
        <v>0.64</v>
      </c>
      <c r="H29" s="19">
        <f t="shared" si="7"/>
        <v>1.1624999999999999</v>
      </c>
      <c r="I29" s="20">
        <f>VLOOKUP(B29,top_line_QTR!C$2:G$70,5,FALSE)</f>
        <v>8355</v>
      </c>
      <c r="J29" s="20">
        <f>Negotiations!D$5</f>
        <v>6500</v>
      </c>
      <c r="K29" s="21">
        <f t="shared" si="8"/>
        <v>1.2853846153846153</v>
      </c>
    </row>
    <row r="30" spans="1:17" x14ac:dyDescent="0.2">
      <c r="A30" s="30" t="s">
        <v>125</v>
      </c>
      <c r="B30" s="31" t="s">
        <v>72</v>
      </c>
      <c r="C30" s="19">
        <f>VLOOKUP(B30,top_line_QTR!C$2:G$70,3,FALSE)</f>
        <v>0.78700000000000003</v>
      </c>
      <c r="D30" s="19">
        <f>Negotiations!B$5</f>
        <v>0.64</v>
      </c>
      <c r="E30" s="19">
        <f t="shared" si="6"/>
        <v>1.2296875</v>
      </c>
      <c r="F30" s="19">
        <f>VLOOKUP(B30,top_line_QTR!C$2:G$70,4,FALSE)</f>
        <v>0.77</v>
      </c>
      <c r="G30" s="19">
        <f>Negotiations!C$5</f>
        <v>0.64</v>
      </c>
      <c r="H30" s="19">
        <f t="shared" si="7"/>
        <v>1.203125</v>
      </c>
      <c r="I30" s="20">
        <f>VLOOKUP(B30,top_line_QTR!C$2:G$70,5,FALSE)</f>
        <v>8777</v>
      </c>
      <c r="J30" s="20">
        <f>Negotiations!D$5</f>
        <v>6500</v>
      </c>
      <c r="K30" s="21">
        <f t="shared" si="8"/>
        <v>1.3503076923076922</v>
      </c>
    </row>
    <row r="31" spans="1:17" x14ac:dyDescent="0.2">
      <c r="A31" s="30" t="s">
        <v>126</v>
      </c>
      <c r="B31" s="31" t="s">
        <v>80</v>
      </c>
      <c r="C31" s="19">
        <f>VLOOKUP(B31,top_line_QTR!C$2:G$70,3,FALSE)</f>
        <v>0.77100000000000002</v>
      </c>
      <c r="D31" s="19">
        <f>Negotiations!B$5</f>
        <v>0.64</v>
      </c>
      <c r="E31" s="19">
        <f t="shared" si="6"/>
        <v>1.2046874999999999</v>
      </c>
      <c r="F31" s="19">
        <f>VLOOKUP(B31,top_line_QTR!C$2:G$70,4,FALSE)</f>
        <v>0.69199999999999995</v>
      </c>
      <c r="G31" s="19">
        <f>Negotiations!C$5</f>
        <v>0.64</v>
      </c>
      <c r="H31" s="19">
        <f t="shared" si="7"/>
        <v>1.0812499999999998</v>
      </c>
      <c r="I31" s="20">
        <f>VLOOKUP(B31,top_line_QTR!C$2:G$70,5,FALSE)</f>
        <v>6192</v>
      </c>
      <c r="J31" s="20">
        <f>Negotiations!D$5</f>
        <v>6500</v>
      </c>
      <c r="K31" s="21">
        <f t="shared" si="8"/>
        <v>0.95261538461538464</v>
      </c>
    </row>
    <row r="32" spans="1:17" x14ac:dyDescent="0.2">
      <c r="A32" s="30" t="s">
        <v>127</v>
      </c>
      <c r="B32" s="31" t="s">
        <v>85</v>
      </c>
      <c r="C32" s="19">
        <f>VLOOKUP(B32,top_line_QTR!C$2:G$70,3,FALSE)</f>
        <v>0.58799999999999997</v>
      </c>
      <c r="D32" s="19">
        <f>Negotiations!B$5</f>
        <v>0.64</v>
      </c>
      <c r="E32" s="19">
        <f t="shared" si="6"/>
        <v>0.91874999999999996</v>
      </c>
      <c r="F32" s="19">
        <f>VLOOKUP(B32,top_line_QTR!C$2:G$70,4,FALSE)</f>
        <v>0.75</v>
      </c>
      <c r="G32" s="19">
        <f>Negotiations!C$5</f>
        <v>0.64</v>
      </c>
      <c r="H32" s="19">
        <f t="shared" si="7"/>
        <v>1.171875</v>
      </c>
      <c r="I32" s="20">
        <f>VLOOKUP(B32,top_line_QTR!C$2:G$70,5,FALSE)</f>
        <v>3858</v>
      </c>
      <c r="J32" s="20">
        <f>Negotiations!D$5</f>
        <v>6500</v>
      </c>
      <c r="K32" s="21">
        <f t="shared" si="8"/>
        <v>0.59353846153846157</v>
      </c>
    </row>
    <row r="33" spans="1:17" x14ac:dyDescent="0.2">
      <c r="A33" s="33" t="s">
        <v>129</v>
      </c>
      <c r="B33" s="34" t="s">
        <v>88</v>
      </c>
      <c r="C33" s="35">
        <f>VLOOKUP(B33,top_line_QTR!C$2:G$70,3,FALSE)</f>
        <v>0.66700000000000004</v>
      </c>
      <c r="D33" s="35">
        <f>Negotiations!B$5</f>
        <v>0.64</v>
      </c>
      <c r="E33" s="35">
        <f t="shared" si="6"/>
        <v>1.0421875</v>
      </c>
      <c r="F33" s="35">
        <f>VLOOKUP(B33,top_line_QTR!C$2:G$70,4,FALSE)</f>
        <v>0.66700000000000004</v>
      </c>
      <c r="G33" s="35">
        <f>Negotiations!C$5</f>
        <v>0.64</v>
      </c>
      <c r="H33" s="35">
        <f t="shared" si="7"/>
        <v>1.0421875</v>
      </c>
      <c r="I33" s="36">
        <f>VLOOKUP(B33,top_line_QTR!C$2:G$70,5,FALSE)</f>
        <v>7079</v>
      </c>
      <c r="J33" s="36">
        <f>Negotiations!D$5</f>
        <v>6500</v>
      </c>
      <c r="K33" s="37">
        <f t="shared" si="8"/>
        <v>1.0890769230769231</v>
      </c>
    </row>
    <row r="34" spans="1:17" ht="15.75" x14ac:dyDescent="0.25">
      <c r="A34" s="22" t="s">
        <v>211</v>
      </c>
      <c r="B34" s="23"/>
      <c r="C34" s="23"/>
      <c r="D34" s="23"/>
      <c r="E34" s="23"/>
      <c r="F34" s="23"/>
      <c r="G34" s="23"/>
      <c r="H34" s="23"/>
      <c r="I34" s="23"/>
      <c r="J34" s="23"/>
      <c r="K34" s="24"/>
      <c r="L34" s="25"/>
      <c r="M34" s="25"/>
      <c r="N34" s="25"/>
      <c r="O34" s="25"/>
      <c r="P34" s="25"/>
      <c r="Q34" s="25"/>
    </row>
    <row r="35" spans="1:17" ht="15" x14ac:dyDescent="0.2">
      <c r="A35" s="26">
        <v>42055</v>
      </c>
      <c r="B35" s="27" t="s">
        <v>355</v>
      </c>
      <c r="C35" s="28"/>
      <c r="D35" s="28"/>
      <c r="E35" s="28"/>
      <c r="F35" s="28"/>
      <c r="G35" s="28"/>
      <c r="H35" s="28"/>
      <c r="I35" s="28"/>
      <c r="J35" s="28"/>
      <c r="K35" s="29"/>
    </row>
    <row r="36" spans="1:17" x14ac:dyDescent="0.2">
      <c r="A36" s="30" t="s">
        <v>112</v>
      </c>
      <c r="B36" s="31" t="s">
        <v>8</v>
      </c>
      <c r="C36" s="19">
        <f>VLOOKUP(B36,top_line_QTR!C$2:G$70,3,FALSE)</f>
        <v>0.65700000000000003</v>
      </c>
      <c r="D36" s="19">
        <f>Negotiations!B$5</f>
        <v>0.64</v>
      </c>
      <c r="E36" s="19">
        <f>C36/D36</f>
        <v>1.0265625</v>
      </c>
      <c r="F36" s="19">
        <f>VLOOKUP(B36,top_line_QTR!C$2:G$70,4,FALSE)</f>
        <v>0.65900000000000003</v>
      </c>
      <c r="G36" s="19">
        <f>Negotiations!C$5</f>
        <v>0.64</v>
      </c>
      <c r="H36" s="19">
        <f>F36/G36</f>
        <v>1.0296875000000001</v>
      </c>
      <c r="I36" s="20">
        <f>VLOOKUP(B36,top_line_QTR!C$2:G$70,5,FALSE)</f>
        <v>7919</v>
      </c>
      <c r="J36" s="20">
        <f>Negotiations!D$5</f>
        <v>6500</v>
      </c>
      <c r="K36" s="21">
        <f>I36/J36</f>
        <v>1.2183076923076923</v>
      </c>
    </row>
    <row r="37" spans="1:17" ht="15" x14ac:dyDescent="0.2">
      <c r="A37" s="26">
        <v>42075</v>
      </c>
      <c r="B37" s="27" t="s">
        <v>356</v>
      </c>
      <c r="C37" s="28"/>
      <c r="D37" s="28"/>
      <c r="E37" s="28"/>
      <c r="F37" s="28"/>
      <c r="G37" s="28"/>
      <c r="H37" s="28"/>
      <c r="I37" s="28"/>
      <c r="J37" s="28"/>
      <c r="K37" s="29"/>
    </row>
    <row r="38" spans="1:17" x14ac:dyDescent="0.2">
      <c r="A38" s="30" t="s">
        <v>116</v>
      </c>
      <c r="B38" s="31" t="s">
        <v>31</v>
      </c>
      <c r="C38" s="19">
        <f>VLOOKUP(B38,top_line_QTR!C$2:G$70,3,FALSE)</f>
        <v>0.73199999999999998</v>
      </c>
      <c r="D38" s="19">
        <f>Negotiations!B$5</f>
        <v>0.64</v>
      </c>
      <c r="E38" s="19">
        <f>C38/D38</f>
        <v>1.14375</v>
      </c>
      <c r="F38" s="19">
        <f>VLOOKUP(B38,top_line_QTR!C$2:G$70,4,FALSE)</f>
        <v>0.68500000000000005</v>
      </c>
      <c r="G38" s="19">
        <f>Negotiations!C$5</f>
        <v>0.64</v>
      </c>
      <c r="H38" s="19">
        <f>F38/G38</f>
        <v>1.0703125</v>
      </c>
      <c r="I38" s="20">
        <f>VLOOKUP(B38,top_line_QTR!C$2:G$70,5,FALSE)</f>
        <v>7059</v>
      </c>
      <c r="J38" s="20">
        <f>Negotiations!D$5</f>
        <v>6500</v>
      </c>
      <c r="K38" s="21">
        <f>I38/J38</f>
        <v>1.0860000000000001</v>
      </c>
    </row>
    <row r="39" spans="1:17" x14ac:dyDescent="0.2">
      <c r="A39" s="30" t="s">
        <v>118</v>
      </c>
      <c r="B39" s="31" t="s">
        <v>47</v>
      </c>
      <c r="C39" s="19">
        <f>VLOOKUP(B39,top_line_QTR!C$2:G$70,3,FALSE)</f>
        <v>0.53300000000000003</v>
      </c>
      <c r="D39" s="19">
        <f>Negotiations!B$5</f>
        <v>0.64</v>
      </c>
      <c r="E39" s="19">
        <f>C39/D39</f>
        <v>0.83281250000000007</v>
      </c>
      <c r="F39" s="19">
        <f>VLOOKUP(B39,top_line_QTR!C$2:G$70,4,FALSE)</f>
        <v>0.71199999999999997</v>
      </c>
      <c r="G39" s="19">
        <f>Negotiations!C$5</f>
        <v>0.64</v>
      </c>
      <c r="H39" s="19">
        <f>F39/G39</f>
        <v>1.1124999999999998</v>
      </c>
      <c r="I39" s="20">
        <f>VLOOKUP(B39,top_line_QTR!C$2:G$70,5,FALSE)</f>
        <v>7499</v>
      </c>
      <c r="J39" s="20">
        <f>Negotiations!D$5</f>
        <v>6500</v>
      </c>
      <c r="K39" s="21">
        <f>I39/J39</f>
        <v>1.1536923076923078</v>
      </c>
    </row>
    <row r="40" spans="1:17" x14ac:dyDescent="0.2">
      <c r="A40" s="30" t="s">
        <v>120</v>
      </c>
      <c r="B40" s="31" t="s">
        <v>60</v>
      </c>
      <c r="C40" s="19">
        <f>VLOOKUP(B40,top_line_QTR!C$2:G$70,3,FALSE)</f>
        <v>0.63700000000000001</v>
      </c>
      <c r="D40" s="19">
        <f>Negotiations!B$5</f>
        <v>0.64</v>
      </c>
      <c r="E40" s="19">
        <f>C40/D40</f>
        <v>0.99531250000000004</v>
      </c>
      <c r="F40" s="19">
        <f>VLOOKUP(B40,top_line_QTR!C$2:G$70,4,FALSE)</f>
        <v>0.63200000000000001</v>
      </c>
      <c r="G40" s="19">
        <f>Negotiations!C$5</f>
        <v>0.64</v>
      </c>
      <c r="H40" s="19">
        <f>F40/G40</f>
        <v>0.98750000000000004</v>
      </c>
      <c r="I40" s="20">
        <f>VLOOKUP(B40,top_line_QTR!C$2:G$70,5,FALSE)</f>
        <v>6844</v>
      </c>
      <c r="J40" s="20">
        <f>Negotiations!D$5</f>
        <v>6500</v>
      </c>
      <c r="K40" s="21">
        <f>I40/J40</f>
        <v>1.0529230769230769</v>
      </c>
    </row>
    <row r="41" spans="1:17" ht="15" x14ac:dyDescent="0.2">
      <c r="A41" s="26">
        <v>42135</v>
      </c>
      <c r="B41" s="27" t="s">
        <v>357</v>
      </c>
      <c r="C41" s="28"/>
      <c r="D41" s="28"/>
      <c r="E41" s="28"/>
      <c r="F41" s="28"/>
      <c r="G41" s="28"/>
      <c r="H41" s="28"/>
      <c r="I41" s="28"/>
      <c r="J41" s="28"/>
      <c r="K41" s="29"/>
    </row>
    <row r="42" spans="1:17" x14ac:dyDescent="0.2">
      <c r="A42" s="30" t="s">
        <v>144</v>
      </c>
      <c r="B42" s="31" t="s">
        <v>36</v>
      </c>
      <c r="C42" s="19">
        <f>VLOOKUP(B42,top_line_QTR!C$2:G$70,3,FALSE)</f>
        <v>0.70099999999999996</v>
      </c>
      <c r="D42" s="19">
        <f>Negotiations!B$5</f>
        <v>0.64</v>
      </c>
      <c r="E42" s="19">
        <f>C42/D42</f>
        <v>1.0953124999999999</v>
      </c>
      <c r="F42" s="19">
        <f>VLOOKUP(B42,top_line_QTR!C$2:G$70,4,FALSE)</f>
        <v>0.61899999999999999</v>
      </c>
      <c r="G42" s="19">
        <f>Negotiations!C$5</f>
        <v>0.64</v>
      </c>
      <c r="H42" s="19">
        <f>F42/G42</f>
        <v>0.96718749999999998</v>
      </c>
      <c r="I42" s="20">
        <f>VLOOKUP(B42,top_line_QTR!C$2:G$70,5,FALSE)</f>
        <v>7403</v>
      </c>
      <c r="J42" s="20">
        <f>Negotiations!D$5</f>
        <v>6500</v>
      </c>
      <c r="K42" s="21">
        <f>I42/J42</f>
        <v>1.1389230769230769</v>
      </c>
    </row>
    <row r="43" spans="1:17" x14ac:dyDescent="0.2">
      <c r="A43" s="30" t="s">
        <v>145</v>
      </c>
      <c r="B43" s="31" t="s">
        <v>52</v>
      </c>
      <c r="C43" s="19">
        <f>VLOOKUP(B43,top_line_QTR!C$2:G$70,3,FALSE)</f>
        <v>0.66900000000000004</v>
      </c>
      <c r="D43" s="19">
        <f>Negotiations!B$5</f>
        <v>0.64</v>
      </c>
      <c r="E43" s="19">
        <f>C43/D43</f>
        <v>1.0453125000000001</v>
      </c>
      <c r="F43" s="19">
        <f>VLOOKUP(B43,top_line_QTR!C$2:G$70,4,FALSE)</f>
        <v>0.56000000000000005</v>
      </c>
      <c r="G43" s="19">
        <f>Negotiations!C$5</f>
        <v>0.64</v>
      </c>
      <c r="H43" s="19">
        <f>F43/G43</f>
        <v>0.87500000000000011</v>
      </c>
      <c r="I43" s="20">
        <f>VLOOKUP(B43,top_line_QTR!C$2:G$70,5,FALSE)</f>
        <v>7233</v>
      </c>
      <c r="J43" s="20">
        <f>Negotiations!D$5</f>
        <v>6500</v>
      </c>
      <c r="K43" s="21">
        <f>I43/J43</f>
        <v>1.1127692307692307</v>
      </c>
    </row>
    <row r="44" spans="1:17" x14ac:dyDescent="0.2">
      <c r="A44" s="30" t="s">
        <v>146</v>
      </c>
      <c r="B44" s="31" t="s">
        <v>65</v>
      </c>
      <c r="C44" s="19">
        <f>VLOOKUP(B44,top_line_QTR!C$2:G$70,3,FALSE)</f>
        <v>0.33300000000000002</v>
      </c>
      <c r="D44" s="19">
        <f>Negotiations!B$5</f>
        <v>0.64</v>
      </c>
      <c r="E44" s="19">
        <f>C44/D44</f>
        <v>0.52031250000000007</v>
      </c>
      <c r="F44" s="19">
        <f>VLOOKUP(B44,top_line_QTR!C$2:G$70,4,FALSE)</f>
        <v>0.75</v>
      </c>
      <c r="G44" s="19">
        <f>Negotiations!C$5</f>
        <v>0.64</v>
      </c>
      <c r="H44" s="19">
        <f>F44/G44</f>
        <v>1.171875</v>
      </c>
      <c r="I44" s="20">
        <f>VLOOKUP(B44,top_line_QTR!C$2:G$70,5,FALSE)</f>
        <v>10448</v>
      </c>
      <c r="J44" s="20">
        <f>Negotiations!D$5</f>
        <v>6500</v>
      </c>
      <c r="K44" s="21">
        <f>I44/J44</f>
        <v>1.6073846153846154</v>
      </c>
    </row>
    <row r="45" spans="1:17" x14ac:dyDescent="0.2">
      <c r="A45" s="30" t="s">
        <v>147</v>
      </c>
      <c r="B45" s="31" t="s">
        <v>75</v>
      </c>
      <c r="C45" s="19">
        <f>VLOOKUP(B45,top_line_QTR!C$2:G$70,3,FALSE)</f>
        <v>0.61499999999999999</v>
      </c>
      <c r="D45" s="19">
        <f>Negotiations!B$5</f>
        <v>0.64</v>
      </c>
      <c r="E45" s="19">
        <f>C45/D45</f>
        <v>0.9609375</v>
      </c>
      <c r="F45" s="19">
        <f>VLOOKUP(B45,top_line_QTR!C$2:G$70,4,FALSE)</f>
        <v>0.53800000000000003</v>
      </c>
      <c r="G45" s="19">
        <f>Negotiations!C$5</f>
        <v>0.64</v>
      </c>
      <c r="H45" s="19">
        <f>F45/G45</f>
        <v>0.84062500000000007</v>
      </c>
      <c r="I45" s="20">
        <f>VLOOKUP(B45,top_line_QTR!C$2:G$70,5,FALSE)</f>
        <v>4911</v>
      </c>
      <c r="J45" s="20">
        <f>Negotiations!D$5</f>
        <v>6500</v>
      </c>
      <c r="K45" s="21">
        <f>I45/J45</f>
        <v>0.75553846153846149</v>
      </c>
    </row>
    <row r="46" spans="1:17" ht="15.75" x14ac:dyDescent="0.25">
      <c r="A46" s="22" t="s">
        <v>220</v>
      </c>
      <c r="B46" s="23"/>
      <c r="C46" s="23"/>
      <c r="D46" s="23"/>
      <c r="E46" s="23"/>
      <c r="F46" s="23"/>
      <c r="G46" s="23"/>
      <c r="H46" s="23"/>
      <c r="I46" s="23"/>
      <c r="J46" s="23"/>
      <c r="K46" s="24"/>
      <c r="L46" s="25"/>
      <c r="M46" s="25"/>
      <c r="N46" s="25"/>
      <c r="O46" s="25"/>
      <c r="P46" s="25"/>
      <c r="Q46" s="25"/>
    </row>
    <row r="47" spans="1:17" ht="15" x14ac:dyDescent="0.2">
      <c r="A47" s="26">
        <v>42130</v>
      </c>
      <c r="B47" s="27" t="s">
        <v>358</v>
      </c>
      <c r="C47" s="28"/>
      <c r="D47" s="28"/>
      <c r="E47" s="28"/>
      <c r="F47" s="28"/>
      <c r="G47" s="28"/>
      <c r="H47" s="28"/>
      <c r="I47" s="28"/>
      <c r="J47" s="28"/>
      <c r="K47" s="29"/>
    </row>
    <row r="48" spans="1:17" x14ac:dyDescent="0.2">
      <c r="A48" s="30" t="s">
        <v>130</v>
      </c>
      <c r="B48" s="32" t="s">
        <v>33</v>
      </c>
      <c r="C48" s="19">
        <f>VLOOKUP(B48,top_line_QTR!C$2:G$70,3,FALSE)</f>
        <v>0.63500000000000001</v>
      </c>
      <c r="D48" s="19">
        <f>Negotiations!B$5</f>
        <v>0.64</v>
      </c>
      <c r="E48" s="19">
        <f>C48/D48</f>
        <v>0.9921875</v>
      </c>
      <c r="F48" s="19">
        <f>VLOOKUP(B48,top_line_QTR!C$2:G$70,4,FALSE)</f>
        <v>0.629</v>
      </c>
      <c r="G48" s="19">
        <f>Negotiations!C$5</f>
        <v>0.64</v>
      </c>
      <c r="H48" s="19">
        <f>F48/G48</f>
        <v>0.98281249999999998</v>
      </c>
      <c r="I48" s="20">
        <f>VLOOKUP(B48,top_line_QTR!C$2:G$70,5,FALSE)</f>
        <v>6673</v>
      </c>
      <c r="J48" s="20">
        <f>Negotiations!D$5</f>
        <v>6500</v>
      </c>
      <c r="K48" s="21">
        <f>I48/J48</f>
        <v>1.0266153846153847</v>
      </c>
    </row>
    <row r="49" spans="1:17" x14ac:dyDescent="0.2">
      <c r="A49" s="30" t="s">
        <v>132</v>
      </c>
      <c r="B49" s="31" t="s">
        <v>49</v>
      </c>
      <c r="C49" s="19">
        <f>VLOOKUP(B49,top_line_QTR!C$2:G$70,3,FALSE)</f>
        <v>0.67600000000000005</v>
      </c>
      <c r="D49" s="19">
        <f>Negotiations!B$5</f>
        <v>0.64</v>
      </c>
      <c r="E49" s="19">
        <f>C49/D49</f>
        <v>1.0562500000000001</v>
      </c>
      <c r="F49" s="19">
        <f>VLOOKUP(B49,top_line_QTR!C$2:G$70,4,FALSE)</f>
        <v>0.68</v>
      </c>
      <c r="G49" s="19">
        <f>Negotiations!C$5</f>
        <v>0.64</v>
      </c>
      <c r="H49" s="19">
        <f>F49/G49</f>
        <v>1.0625</v>
      </c>
      <c r="I49" s="20">
        <f>VLOOKUP(B49,top_line_QTR!C$2:G$70,5,FALSE)</f>
        <v>4491</v>
      </c>
      <c r="J49" s="20">
        <f>Negotiations!D$5</f>
        <v>6500</v>
      </c>
      <c r="K49" s="21">
        <f>I49/J49</f>
        <v>0.69092307692307697</v>
      </c>
    </row>
    <row r="50" spans="1:17" x14ac:dyDescent="0.2">
      <c r="A50" s="30" t="s">
        <v>133</v>
      </c>
      <c r="B50" s="31" t="s">
        <v>62</v>
      </c>
      <c r="C50" s="19">
        <f>VLOOKUP(B50,top_line_QTR!C$2:G$70,3,FALSE)</f>
        <v>0</v>
      </c>
      <c r="D50" s="19">
        <f>Negotiations!B$5</f>
        <v>0.64</v>
      </c>
      <c r="E50" s="19">
        <f>C50/D50</f>
        <v>0</v>
      </c>
      <c r="F50" s="19">
        <f>VLOOKUP(B50,top_line_QTR!C$2:G$70,4,FALSE)</f>
        <v>0</v>
      </c>
      <c r="G50" s="19">
        <f>Negotiations!C$5</f>
        <v>0.64</v>
      </c>
      <c r="H50" s="19">
        <f>F50/G50</f>
        <v>0</v>
      </c>
      <c r="I50" s="20">
        <f>VLOOKUP(B50,top_line_QTR!C$2:G$70,5,FALSE)</f>
        <v>0</v>
      </c>
      <c r="J50" s="20">
        <f>Negotiations!D$5</f>
        <v>6500</v>
      </c>
      <c r="K50" s="21">
        <f>I50/J50</f>
        <v>0</v>
      </c>
    </row>
    <row r="51" spans="1:17" ht="15.75" x14ac:dyDescent="0.25">
      <c r="A51" s="22" t="s">
        <v>224</v>
      </c>
      <c r="B51" s="23"/>
      <c r="C51" s="23"/>
      <c r="D51" s="23"/>
      <c r="E51" s="23"/>
      <c r="F51" s="23"/>
      <c r="G51" s="23"/>
      <c r="H51" s="23"/>
      <c r="I51" s="23"/>
      <c r="J51" s="23"/>
      <c r="K51" s="24"/>
      <c r="L51" s="25"/>
      <c r="M51" s="25"/>
      <c r="N51" s="25"/>
      <c r="O51" s="25"/>
      <c r="P51" s="25"/>
      <c r="Q51" s="25"/>
    </row>
    <row r="52" spans="1:17" ht="15" x14ac:dyDescent="0.2">
      <c r="A52" s="26">
        <v>42170</v>
      </c>
      <c r="B52" s="27" t="s">
        <v>359</v>
      </c>
      <c r="C52" s="28"/>
      <c r="D52" s="28"/>
      <c r="E52" s="28"/>
      <c r="F52" s="28"/>
      <c r="G52" s="28"/>
      <c r="H52" s="28"/>
      <c r="I52" s="28"/>
      <c r="J52" s="28"/>
      <c r="K52" s="29"/>
    </row>
    <row r="53" spans="1:17" x14ac:dyDescent="0.2">
      <c r="A53" s="30" t="s">
        <v>134</v>
      </c>
      <c r="B53" s="31" t="s">
        <v>34</v>
      </c>
      <c r="C53" s="19">
        <f>VLOOKUP(B53,top_line_QTR!C$2:G$70,3,FALSE)</f>
        <v>0.76900000000000002</v>
      </c>
      <c r="D53" s="19">
        <f>Negotiations!B$5</f>
        <v>0.64</v>
      </c>
      <c r="E53" s="19">
        <f>C53/D53</f>
        <v>1.2015625000000001</v>
      </c>
      <c r="F53" s="19">
        <f>VLOOKUP(B53,top_line_QTR!C$2:G$70,4,FALSE)</f>
        <v>0.73899999999999999</v>
      </c>
      <c r="G53" s="19">
        <f>Negotiations!C$5</f>
        <v>0.64</v>
      </c>
      <c r="H53" s="19">
        <f>F53/G53</f>
        <v>1.1546874999999999</v>
      </c>
      <c r="I53" s="20">
        <f>VLOOKUP(B53,top_line_QTR!C$2:G$70,5,FALSE)</f>
        <v>10836</v>
      </c>
      <c r="J53" s="20">
        <f>Negotiations!D$5</f>
        <v>6500</v>
      </c>
      <c r="K53" s="21">
        <f>I53/J53</f>
        <v>1.6670769230769231</v>
      </c>
    </row>
    <row r="54" spans="1:17" x14ac:dyDescent="0.2">
      <c r="A54" s="30" t="s">
        <v>135</v>
      </c>
      <c r="B54" s="31" t="s">
        <v>50</v>
      </c>
      <c r="C54" s="19">
        <f>VLOOKUP(B54,top_line_QTR!C$2:G$70,3,FALSE)</f>
        <v>0.58199999999999996</v>
      </c>
      <c r="D54" s="19">
        <f>Negotiations!B$5</f>
        <v>0.64</v>
      </c>
      <c r="E54" s="19">
        <f>C54/D54</f>
        <v>0.90937499999999993</v>
      </c>
      <c r="F54" s="19">
        <f>VLOOKUP(B54,top_line_QTR!C$2:G$70,4,FALSE)</f>
        <v>0.64300000000000002</v>
      </c>
      <c r="G54" s="19">
        <f>Negotiations!C$5</f>
        <v>0.64</v>
      </c>
      <c r="H54" s="19">
        <f>F54/G54</f>
        <v>1.0046875</v>
      </c>
      <c r="I54" s="20">
        <f>VLOOKUP(B54,top_line_QTR!C$2:G$70,5,FALSE)</f>
        <v>6520</v>
      </c>
      <c r="J54" s="20">
        <f>Negotiations!D$5</f>
        <v>6500</v>
      </c>
      <c r="K54" s="21">
        <f>I54/J54</f>
        <v>1.003076923076923</v>
      </c>
    </row>
    <row r="55" spans="1:17" x14ac:dyDescent="0.2">
      <c r="A55" s="30" t="s">
        <v>136</v>
      </c>
      <c r="B55" s="31" t="s">
        <v>63</v>
      </c>
      <c r="C55" s="19">
        <f>VLOOKUP(B55,top_line_QTR!C$2:G$70,3,FALSE)</f>
        <v>0.76600000000000001</v>
      </c>
      <c r="D55" s="19">
        <f>Negotiations!B$5</f>
        <v>0.64</v>
      </c>
      <c r="E55" s="19">
        <f>C55/D55</f>
        <v>1.1968749999999999</v>
      </c>
      <c r="F55" s="19">
        <f>VLOOKUP(B55,top_line_QTR!C$2:G$70,4,FALSE)</f>
        <v>0.72599999999999998</v>
      </c>
      <c r="G55" s="19">
        <f>Negotiations!C$5</f>
        <v>0.64</v>
      </c>
      <c r="H55" s="19">
        <f>F55/G55</f>
        <v>1.1343749999999999</v>
      </c>
      <c r="I55" s="20">
        <f>VLOOKUP(B55,top_line_QTR!C$2:G$70,5,FALSE)</f>
        <v>6951</v>
      </c>
      <c r="J55" s="20">
        <f>Negotiations!D$5</f>
        <v>6500</v>
      </c>
      <c r="K55" s="21">
        <f>I55/J55</f>
        <v>1.0693846153846154</v>
      </c>
    </row>
    <row r="56" spans="1:17" x14ac:dyDescent="0.2">
      <c r="A56" s="30" t="s">
        <v>137</v>
      </c>
      <c r="B56" s="31" t="s">
        <v>73</v>
      </c>
      <c r="C56" s="19">
        <f>VLOOKUP(B56,top_line_QTR!C$2:G$70,3,FALSE)</f>
        <v>0.59399999999999997</v>
      </c>
      <c r="D56" s="19">
        <f>Negotiations!B$5</f>
        <v>0.64</v>
      </c>
      <c r="E56" s="19">
        <f>C56/D56</f>
        <v>0.92812499999999998</v>
      </c>
      <c r="F56" s="19">
        <f>VLOOKUP(B56,top_line_QTR!C$2:G$70,4,FALSE)</f>
        <v>0.67500000000000004</v>
      </c>
      <c r="G56" s="19">
        <f>Negotiations!C$5</f>
        <v>0.64</v>
      </c>
      <c r="H56" s="19">
        <f>F56/G56</f>
        <v>1.0546875</v>
      </c>
      <c r="I56" s="20">
        <f>VLOOKUP(B56,top_line_QTR!C$2:G$70,5,FALSE)</f>
        <v>4711</v>
      </c>
      <c r="J56" s="20">
        <f>Negotiations!D$5</f>
        <v>6500</v>
      </c>
      <c r="K56" s="21">
        <f>I56/J56</f>
        <v>0.72476923076923072</v>
      </c>
    </row>
    <row r="57" spans="1:17" x14ac:dyDescent="0.2">
      <c r="A57" s="30" t="s">
        <v>139</v>
      </c>
      <c r="B57" s="31" t="s">
        <v>81</v>
      </c>
      <c r="C57" s="19">
        <f>VLOOKUP(B57,top_line_QTR!C$2:G$70,3,FALSE)</f>
        <v>0.82799999999999996</v>
      </c>
      <c r="D57" s="19">
        <f>Negotiations!B$5</f>
        <v>0.64</v>
      </c>
      <c r="E57" s="19">
        <f>C57/D57</f>
        <v>1.29375</v>
      </c>
      <c r="F57" s="19">
        <f>VLOOKUP(B57,top_line_QTR!C$2:G$70,4,FALSE)</f>
        <v>0.67600000000000005</v>
      </c>
      <c r="G57" s="19">
        <f>Negotiations!C$5</f>
        <v>0.64</v>
      </c>
      <c r="H57" s="19">
        <f>F57/G57</f>
        <v>1.0562500000000001</v>
      </c>
      <c r="I57" s="20">
        <f>VLOOKUP(B57,top_line_QTR!C$2:G$70,5,FALSE)</f>
        <v>7143</v>
      </c>
      <c r="J57" s="20">
        <f>Negotiations!D$5</f>
        <v>6500</v>
      </c>
      <c r="K57" s="21">
        <f>I57/J57</f>
        <v>1.0989230769230769</v>
      </c>
    </row>
    <row r="58" spans="1:17" ht="15" x14ac:dyDescent="0.2">
      <c r="A58" s="26">
        <v>42145</v>
      </c>
      <c r="B58" s="27" t="s">
        <v>360</v>
      </c>
      <c r="C58" s="28"/>
      <c r="D58" s="28"/>
      <c r="E58" s="28"/>
      <c r="F58" s="28"/>
      <c r="G58" s="28"/>
      <c r="H58" s="28"/>
      <c r="I58" s="28"/>
      <c r="J58" s="28"/>
      <c r="K58" s="29"/>
    </row>
    <row r="59" spans="1:17" x14ac:dyDescent="0.2">
      <c r="A59" s="30" t="s">
        <v>169</v>
      </c>
      <c r="B59" s="31" t="s">
        <v>41</v>
      </c>
      <c r="C59" s="19">
        <f>VLOOKUP(B59,top_line_QTR!C$2:G$70,3,FALSE)</f>
        <v>0.69399999999999995</v>
      </c>
      <c r="D59" s="19">
        <f>Negotiations!B$5</f>
        <v>0.64</v>
      </c>
      <c r="E59" s="19">
        <f>C59/D59</f>
        <v>1.0843749999999999</v>
      </c>
      <c r="F59" s="19">
        <f>VLOOKUP(B59,top_line_QTR!C$2:G$70,4,FALSE)</f>
        <v>0.69199999999999995</v>
      </c>
      <c r="G59" s="19">
        <f>Negotiations!C$5</f>
        <v>0.64</v>
      </c>
      <c r="H59" s="19">
        <f>F59/G59</f>
        <v>1.0812499999999998</v>
      </c>
      <c r="I59" s="20">
        <f>VLOOKUP(B59,top_line_QTR!C$2:G$70,5,FALSE)</f>
        <v>8949</v>
      </c>
      <c r="J59" s="20">
        <f>Negotiations!D$5</f>
        <v>6500</v>
      </c>
      <c r="K59" s="21">
        <f>I59/J59</f>
        <v>1.3767692307692307</v>
      </c>
    </row>
    <row r="60" spans="1:17" x14ac:dyDescent="0.2">
      <c r="A60" s="33" t="s">
        <v>170</v>
      </c>
      <c r="B60" s="34" t="s">
        <v>57</v>
      </c>
      <c r="C60" s="35">
        <f>VLOOKUP(B60,top_line_QTR!C$2:G$70,3,FALSE)</f>
        <v>0.71899999999999997</v>
      </c>
      <c r="D60" s="35">
        <f>Negotiations!B$5</f>
        <v>0.64</v>
      </c>
      <c r="E60" s="35">
        <f>C60/D60</f>
        <v>1.1234374999999999</v>
      </c>
      <c r="F60" s="35">
        <f>VLOOKUP(B60,top_line_QTR!C$2:G$70,4,FALSE)</f>
        <v>0.77100000000000002</v>
      </c>
      <c r="G60" s="35">
        <f>Negotiations!C$5</f>
        <v>0.64</v>
      </c>
      <c r="H60" s="35">
        <f>F60/G60</f>
        <v>1.2046874999999999</v>
      </c>
      <c r="I60" s="36">
        <f>VLOOKUP(B60,top_line_QTR!C$2:G$70,5,FALSE)</f>
        <v>8834</v>
      </c>
      <c r="J60" s="36">
        <f>Negotiations!D$5</f>
        <v>6500</v>
      </c>
      <c r="K60" s="37">
        <f>I60/J60</f>
        <v>1.3590769230769231</v>
      </c>
    </row>
    <row r="61" spans="1:17" ht="15.75" x14ac:dyDescent="0.25">
      <c r="A61" s="22" t="s">
        <v>232</v>
      </c>
      <c r="B61" s="23"/>
      <c r="C61" s="23"/>
      <c r="D61" s="23"/>
      <c r="E61" s="23"/>
      <c r="F61" s="23"/>
      <c r="G61" s="23"/>
      <c r="H61" s="23"/>
      <c r="I61" s="23"/>
      <c r="J61" s="23"/>
      <c r="K61" s="24"/>
      <c r="L61" s="25"/>
      <c r="M61" s="25"/>
      <c r="N61" s="25"/>
      <c r="O61" s="25"/>
      <c r="P61" s="25"/>
      <c r="Q61" s="25"/>
    </row>
    <row r="62" spans="1:17" ht="15" x14ac:dyDescent="0.2">
      <c r="A62" s="26">
        <v>42060</v>
      </c>
      <c r="B62" s="27" t="s">
        <v>361</v>
      </c>
      <c r="C62" s="28"/>
      <c r="D62" s="28"/>
      <c r="E62" s="28"/>
      <c r="F62" s="28"/>
      <c r="G62" s="28"/>
      <c r="H62" s="28"/>
      <c r="I62" s="28"/>
      <c r="J62" s="28"/>
      <c r="K62" s="29"/>
    </row>
    <row r="63" spans="1:17" x14ac:dyDescent="0.2">
      <c r="A63" s="30" t="s">
        <v>113</v>
      </c>
      <c r="B63" s="31" t="s">
        <v>9</v>
      </c>
      <c r="C63" s="19">
        <f>VLOOKUP(B63,top_line_QTR!C$2:G$70,3,FALSE)</f>
        <v>0.70899999999999996</v>
      </c>
      <c r="D63" s="19">
        <f>Negotiations!B$5</f>
        <v>0.64</v>
      </c>
      <c r="E63" s="19">
        <f>C63/D63</f>
        <v>1.1078124999999999</v>
      </c>
      <c r="F63" s="19">
        <f>VLOOKUP(B63,top_line_QTR!C$2:G$70,4,FALSE)</f>
        <v>0.62</v>
      </c>
      <c r="G63" s="19">
        <f>Negotiations!C$5</f>
        <v>0.64</v>
      </c>
      <c r="H63" s="19">
        <f>F63/G63</f>
        <v>0.96875</v>
      </c>
      <c r="I63" s="20">
        <f>VLOOKUP(B63,top_line_QTR!C$2:G$70,5,FALSE)</f>
        <v>8422</v>
      </c>
      <c r="J63" s="20">
        <f>Negotiations!D$5</f>
        <v>6500</v>
      </c>
      <c r="K63" s="21">
        <f>I63/J63</f>
        <v>1.2956923076923077</v>
      </c>
    </row>
    <row r="64" spans="1:17" ht="15.75" x14ac:dyDescent="0.25">
      <c r="A64" s="22" t="s">
        <v>234</v>
      </c>
      <c r="B64" s="23"/>
      <c r="C64" s="23"/>
      <c r="D64" s="23"/>
      <c r="E64" s="23"/>
      <c r="F64" s="23"/>
      <c r="G64" s="23"/>
      <c r="H64" s="23"/>
      <c r="I64" s="23"/>
      <c r="J64" s="23"/>
      <c r="K64" s="24"/>
      <c r="L64" s="25"/>
      <c r="M64" s="25"/>
      <c r="N64" s="25"/>
      <c r="O64" s="25"/>
      <c r="P64" s="25"/>
      <c r="Q64" s="25"/>
    </row>
    <row r="65" spans="1:11" ht="15" x14ac:dyDescent="0.2">
      <c r="A65" s="26">
        <v>42015</v>
      </c>
      <c r="B65" s="27" t="s">
        <v>362</v>
      </c>
      <c r="C65" s="28"/>
      <c r="D65" s="28"/>
      <c r="E65" s="28"/>
      <c r="F65" s="28"/>
      <c r="G65" s="28"/>
      <c r="H65" s="28"/>
      <c r="I65" s="28"/>
      <c r="J65" s="28"/>
      <c r="K65" s="29"/>
    </row>
    <row r="66" spans="1:11" x14ac:dyDescent="0.2">
      <c r="A66" s="30" t="s">
        <v>96</v>
      </c>
      <c r="B66" s="31" t="s">
        <v>2</v>
      </c>
      <c r="C66" s="19">
        <f>VLOOKUP(B66,top_line_QTR!C$2:G$70,3,FALSE)</f>
        <v>0.70799999999999996</v>
      </c>
      <c r="D66" s="19">
        <f>Negotiations!B$5</f>
        <v>0.64</v>
      </c>
      <c r="E66" s="19">
        <f>C66/D66</f>
        <v>1.10625</v>
      </c>
      <c r="F66" s="19">
        <f>VLOOKUP(B66,top_line_QTR!C$2:G$70,4,FALSE)</f>
        <v>0.66700000000000004</v>
      </c>
      <c r="G66" s="19">
        <f>Negotiations!C$5</f>
        <v>0.64</v>
      </c>
      <c r="H66" s="19">
        <f>F66/G66</f>
        <v>1.0421875</v>
      </c>
      <c r="I66" s="20">
        <f>VLOOKUP(B66,top_line_QTR!C$2:G$70,5,FALSE)</f>
        <v>10598</v>
      </c>
      <c r="J66" s="20">
        <f>Negotiations!D$5</f>
        <v>6500</v>
      </c>
      <c r="K66" s="21">
        <f>I66/J66</f>
        <v>1.6304615384615384</v>
      </c>
    </row>
    <row r="67" spans="1:11" ht="15" x14ac:dyDescent="0.2">
      <c r="A67" s="26">
        <v>42020</v>
      </c>
      <c r="B67" s="27" t="s">
        <v>363</v>
      </c>
      <c r="C67" s="28"/>
      <c r="D67" s="28"/>
      <c r="E67" s="28"/>
      <c r="F67" s="28"/>
      <c r="G67" s="28"/>
      <c r="H67" s="28"/>
      <c r="I67" s="28"/>
      <c r="J67" s="28"/>
      <c r="K67" s="29"/>
    </row>
    <row r="68" spans="1:11" x14ac:dyDescent="0.2">
      <c r="A68" s="30" t="s">
        <v>97</v>
      </c>
      <c r="B68" s="31" t="s">
        <v>25</v>
      </c>
      <c r="C68" s="19">
        <f>VLOOKUP(B68,top_line_QTR!C$2:G$70,3,FALSE)</f>
        <v>0.66700000000000004</v>
      </c>
      <c r="D68" s="19">
        <f>Negotiations!B$5</f>
        <v>0.64</v>
      </c>
      <c r="E68" s="19">
        <f>C68/D68</f>
        <v>1.0421875</v>
      </c>
      <c r="F68" s="19">
        <f>VLOOKUP(B68,top_line_QTR!C$2:G$70,4,FALSE)</f>
        <v>0.74199999999999999</v>
      </c>
      <c r="G68" s="19">
        <f>Negotiations!C$5</f>
        <v>0.64</v>
      </c>
      <c r="H68" s="19">
        <f>F68/G68</f>
        <v>1.159375</v>
      </c>
      <c r="I68" s="20">
        <f>VLOOKUP(B68,top_line_QTR!C$2:G$70,5,FALSE)</f>
        <v>9838</v>
      </c>
      <c r="J68" s="20">
        <f>Negotiations!D$5</f>
        <v>6500</v>
      </c>
      <c r="K68" s="21">
        <f>I68/J68</f>
        <v>1.5135384615384615</v>
      </c>
    </row>
    <row r="69" spans="1:11" x14ac:dyDescent="0.2">
      <c r="A69" s="30" t="s">
        <v>98</v>
      </c>
      <c r="B69" s="31" t="s">
        <v>43</v>
      </c>
      <c r="C69" s="19">
        <f>VLOOKUP(B69,top_line_QTR!C$2:G$70,3,FALSE)</f>
        <v>0</v>
      </c>
      <c r="D69" s="19">
        <f>Negotiations!B$5</f>
        <v>0.64</v>
      </c>
      <c r="E69" s="19">
        <f>C69/D69</f>
        <v>0</v>
      </c>
      <c r="F69" s="19">
        <f>VLOOKUP(B69,top_line_QTR!C$2:G$70,4,FALSE)</f>
        <v>0</v>
      </c>
      <c r="G69" s="19">
        <f>Negotiations!C$5</f>
        <v>0.64</v>
      </c>
      <c r="H69" s="19">
        <f>F69/G69</f>
        <v>0</v>
      </c>
      <c r="I69" s="20">
        <f>VLOOKUP(B69,top_line_QTR!C$2:G$70,5,FALSE)</f>
        <v>0</v>
      </c>
      <c r="J69" s="20">
        <f>Negotiations!D$5</f>
        <v>6500</v>
      </c>
      <c r="K69" s="21">
        <f>I69/J69</f>
        <v>0</v>
      </c>
    </row>
    <row r="70" spans="1:11" ht="15" x14ac:dyDescent="0.2">
      <c r="A70" s="26">
        <v>42030</v>
      </c>
      <c r="B70" s="27" t="s">
        <v>364</v>
      </c>
      <c r="C70" s="28"/>
      <c r="D70" s="28"/>
      <c r="E70" s="28"/>
      <c r="F70" s="28"/>
      <c r="G70" s="28"/>
      <c r="H70" s="28"/>
      <c r="I70" s="28"/>
      <c r="J70" s="28"/>
      <c r="K70" s="29"/>
    </row>
    <row r="71" spans="1:11" x14ac:dyDescent="0.2">
      <c r="A71" s="30" t="s">
        <v>109</v>
      </c>
      <c r="B71" s="31" t="s">
        <v>27</v>
      </c>
      <c r="C71" s="19">
        <f>VLOOKUP(B71,top_line_QTR!C$2:G$70,3,FALSE)</f>
        <v>0.64300000000000002</v>
      </c>
      <c r="D71" s="19">
        <f>Negotiations!B$5</f>
        <v>0.64</v>
      </c>
      <c r="E71" s="19">
        <f>C71/D71</f>
        <v>1.0046875</v>
      </c>
      <c r="F71" s="19">
        <f>VLOOKUP(B71,top_line_QTR!C$2:G$70,4,FALSE)</f>
        <v>0.55600000000000005</v>
      </c>
      <c r="G71" s="19">
        <f>Negotiations!C$5</f>
        <v>0.64</v>
      </c>
      <c r="H71" s="19">
        <f>F71/G71</f>
        <v>0.86875000000000002</v>
      </c>
      <c r="I71" s="20">
        <f>VLOOKUP(B71,top_line_QTR!C$2:G$70,5,FALSE)</f>
        <v>9509</v>
      </c>
      <c r="J71" s="20">
        <f>Negotiations!D$5</f>
        <v>6500</v>
      </c>
      <c r="K71" s="21">
        <f>I71/J71</f>
        <v>1.462923076923077</v>
      </c>
    </row>
    <row r="72" spans="1:11" ht="15" x14ac:dyDescent="0.2">
      <c r="A72" s="26">
        <v>42035</v>
      </c>
      <c r="B72" s="27" t="s">
        <v>365</v>
      </c>
      <c r="C72" s="28"/>
      <c r="D72" s="28"/>
      <c r="E72" s="28"/>
      <c r="F72" s="28"/>
      <c r="G72" s="28"/>
      <c r="H72" s="28"/>
      <c r="I72" s="28"/>
      <c r="J72" s="28"/>
      <c r="K72" s="29"/>
    </row>
    <row r="73" spans="1:11" x14ac:dyDescent="0.2">
      <c r="A73" s="30" t="s">
        <v>110</v>
      </c>
      <c r="B73" s="31" t="s">
        <v>29</v>
      </c>
      <c r="C73" s="19">
        <f>VLOOKUP(B73,top_line_QTR!C$2:G$70,3,FALSE)</f>
        <v>0.69</v>
      </c>
      <c r="D73" s="19">
        <f>Negotiations!B$5</f>
        <v>0.64</v>
      </c>
      <c r="E73" s="19">
        <f>C73/D73</f>
        <v>1.078125</v>
      </c>
      <c r="F73" s="19">
        <f>VLOOKUP(B73,top_line_QTR!C$2:G$70,4,FALSE)</f>
        <v>0.63100000000000001</v>
      </c>
      <c r="G73" s="19">
        <f>Negotiations!C$5</f>
        <v>0.64</v>
      </c>
      <c r="H73" s="19">
        <f>F73/G73</f>
        <v>0.98593750000000002</v>
      </c>
      <c r="I73" s="20">
        <f>VLOOKUP(B73,top_line_QTR!C$2:G$70,5,FALSE)</f>
        <v>6959</v>
      </c>
      <c r="J73" s="20">
        <f>Negotiations!D$5</f>
        <v>6500</v>
      </c>
      <c r="K73" s="21">
        <f>I73/J73</f>
        <v>1.0706153846153845</v>
      </c>
    </row>
    <row r="74" spans="1:11" x14ac:dyDescent="0.2">
      <c r="A74" s="30" t="s">
        <v>111</v>
      </c>
      <c r="B74" s="32" t="s">
        <v>46</v>
      </c>
      <c r="C74" s="19">
        <f>VLOOKUP(B74,top_line_QTR!C$2:G$70,3,FALSE)</f>
        <v>0.5</v>
      </c>
      <c r="D74" s="19">
        <f>Negotiations!B$5</f>
        <v>0.64</v>
      </c>
      <c r="E74" s="19">
        <f>C74/D74</f>
        <v>0.78125</v>
      </c>
      <c r="F74" s="19">
        <f>VLOOKUP(B74,top_line_QTR!C$2:G$70,4,FALSE)</f>
        <v>0.57999999999999996</v>
      </c>
      <c r="G74" s="19">
        <f>Negotiations!C$5</f>
        <v>0.64</v>
      </c>
      <c r="H74" s="19">
        <f>F74/G74</f>
        <v>0.90624999999999989</v>
      </c>
      <c r="I74" s="20">
        <f>VLOOKUP(B74,top_line_QTR!C$2:G$70,5,FALSE)</f>
        <v>7605</v>
      </c>
      <c r="J74" s="20">
        <f>Negotiations!D$5</f>
        <v>6500</v>
      </c>
      <c r="K74" s="21">
        <f>I74/J74</f>
        <v>1.17</v>
      </c>
    </row>
    <row r="75" spans="1:11" ht="15" x14ac:dyDescent="0.2">
      <c r="A75" s="26">
        <v>42080</v>
      </c>
      <c r="B75" s="27" t="s">
        <v>366</v>
      </c>
      <c r="C75" s="28"/>
      <c r="D75" s="28"/>
      <c r="E75" s="28"/>
      <c r="F75" s="28"/>
      <c r="G75" s="28"/>
      <c r="H75" s="28"/>
      <c r="I75" s="28"/>
      <c r="J75" s="28"/>
      <c r="K75" s="29"/>
    </row>
    <row r="76" spans="1:11" x14ac:dyDescent="0.2">
      <c r="A76" s="30" t="s">
        <v>121</v>
      </c>
      <c r="B76" s="31" t="s">
        <v>12</v>
      </c>
      <c r="C76" s="19">
        <f>VLOOKUP(B76,top_line_QTR!C$2:G$70,3,FALSE)</f>
        <v>0.69299999999999995</v>
      </c>
      <c r="D76" s="19">
        <f>Negotiations!B$5</f>
        <v>0.64</v>
      </c>
      <c r="E76" s="19">
        <f>C76/D76</f>
        <v>1.0828125</v>
      </c>
      <c r="F76" s="19">
        <f>VLOOKUP(B76,top_line_QTR!C$2:G$70,4,FALSE)</f>
        <v>0.61</v>
      </c>
      <c r="G76" s="19">
        <f>Negotiations!C$5</f>
        <v>0.64</v>
      </c>
      <c r="H76" s="19">
        <f>F76/G76</f>
        <v>0.953125</v>
      </c>
      <c r="I76" s="20">
        <f>VLOOKUP(B76,top_line_QTR!C$2:G$70,5,FALSE)</f>
        <v>9766</v>
      </c>
      <c r="J76" s="20">
        <f>Negotiations!D$5</f>
        <v>6500</v>
      </c>
      <c r="K76" s="21">
        <f>I76/J76</f>
        <v>1.5024615384615385</v>
      </c>
    </row>
    <row r="77" spans="1:11" ht="15" x14ac:dyDescent="0.2">
      <c r="A77" s="26">
        <v>42090</v>
      </c>
      <c r="B77" s="27" t="s">
        <v>367</v>
      </c>
      <c r="C77" s="28"/>
      <c r="D77" s="28"/>
      <c r="E77" s="28"/>
      <c r="F77" s="28"/>
      <c r="G77" s="28"/>
      <c r="H77" s="28"/>
      <c r="I77" s="28"/>
      <c r="J77" s="28"/>
      <c r="K77" s="29"/>
    </row>
    <row r="78" spans="1:11" x14ac:dyDescent="0.2">
      <c r="A78" s="30" t="s">
        <v>140</v>
      </c>
      <c r="B78" s="31" t="s">
        <v>35</v>
      </c>
      <c r="C78" s="19">
        <f>VLOOKUP(B78,top_line_QTR!C$2:G$70,3,FALSE)</f>
        <v>0.64</v>
      </c>
      <c r="D78" s="19">
        <f>Negotiations!B$5</f>
        <v>0.64</v>
      </c>
      <c r="E78" s="19">
        <f>C78/D78</f>
        <v>1</v>
      </c>
      <c r="F78" s="19">
        <f>VLOOKUP(B78,top_line_QTR!C$2:G$70,4,FALSE)</f>
        <v>0.63700000000000001</v>
      </c>
      <c r="G78" s="19">
        <f>Negotiations!C$5</f>
        <v>0.64</v>
      </c>
      <c r="H78" s="19">
        <f>F78/G78</f>
        <v>0.99531250000000004</v>
      </c>
      <c r="I78" s="20">
        <f>VLOOKUP(B78,top_line_QTR!C$2:G$70,5,FALSE)</f>
        <v>7363</v>
      </c>
      <c r="J78" s="20">
        <f>Negotiations!D$5</f>
        <v>6500</v>
      </c>
      <c r="K78" s="21">
        <f>I78/J78</f>
        <v>1.1327692307692308</v>
      </c>
    </row>
    <row r="79" spans="1:11" x14ac:dyDescent="0.2">
      <c r="A79" s="30" t="s">
        <v>141</v>
      </c>
      <c r="B79" s="31" t="s">
        <v>51</v>
      </c>
      <c r="C79" s="19">
        <f>VLOOKUP(B79,top_line_QTR!C$2:G$70,3,FALSE)</f>
        <v>0.68300000000000005</v>
      </c>
      <c r="D79" s="19">
        <f>Negotiations!B$5</f>
        <v>0.64</v>
      </c>
      <c r="E79" s="19">
        <f>C79/D79</f>
        <v>1.0671875</v>
      </c>
      <c r="F79" s="19">
        <f>VLOOKUP(B79,top_line_QTR!C$2:G$70,4,FALSE)</f>
        <v>0.59799999999999998</v>
      </c>
      <c r="G79" s="19">
        <f>Negotiations!C$5</f>
        <v>0.64</v>
      </c>
      <c r="H79" s="19">
        <f>F79/G79</f>
        <v>0.93437499999999996</v>
      </c>
      <c r="I79" s="20">
        <f>VLOOKUP(B79,top_line_QTR!C$2:G$70,5,FALSE)</f>
        <v>8847</v>
      </c>
      <c r="J79" s="20">
        <f>Negotiations!D$5</f>
        <v>6500</v>
      </c>
      <c r="K79" s="21">
        <f>I79/J79</f>
        <v>1.3610769230769231</v>
      </c>
    </row>
    <row r="80" spans="1:11" x14ac:dyDescent="0.2">
      <c r="A80" s="30" t="s">
        <v>142</v>
      </c>
      <c r="B80" s="31" t="s">
        <v>64</v>
      </c>
      <c r="C80" s="19">
        <f>VLOOKUP(B80,top_line_QTR!C$2:G$70,3,FALSE)</f>
        <v>0.61699999999999999</v>
      </c>
      <c r="D80" s="19">
        <f>Negotiations!B$5</f>
        <v>0.64</v>
      </c>
      <c r="E80" s="19">
        <f>C80/D80</f>
        <v>0.96406249999999993</v>
      </c>
      <c r="F80" s="19">
        <f>VLOOKUP(B80,top_line_QTR!C$2:G$70,4,FALSE)</f>
        <v>0.61</v>
      </c>
      <c r="G80" s="19">
        <f>Negotiations!C$5</f>
        <v>0.64</v>
      </c>
      <c r="H80" s="19">
        <f>F80/G80</f>
        <v>0.953125</v>
      </c>
      <c r="I80" s="20">
        <f>VLOOKUP(B80,top_line_QTR!C$2:G$70,5,FALSE)</f>
        <v>5900</v>
      </c>
      <c r="J80" s="20">
        <f>Negotiations!D$5</f>
        <v>6500</v>
      </c>
      <c r="K80" s="21">
        <f>I80/J80</f>
        <v>0.90769230769230769</v>
      </c>
    </row>
    <row r="81" spans="1:17" x14ac:dyDescent="0.2">
      <c r="A81" s="30" t="s">
        <v>143</v>
      </c>
      <c r="B81" s="31" t="s">
        <v>74</v>
      </c>
      <c r="C81" s="19">
        <f>VLOOKUP(B81,top_line_QTR!C$2:G$70,3,FALSE)</f>
        <v>0.68300000000000005</v>
      </c>
      <c r="D81" s="19">
        <f>Negotiations!B$5</f>
        <v>0.64</v>
      </c>
      <c r="E81" s="19">
        <f>C81/D81</f>
        <v>1.0671875</v>
      </c>
      <c r="F81" s="19">
        <f>VLOOKUP(B81,top_line_QTR!C$2:G$70,4,FALSE)</f>
        <v>0.60299999999999998</v>
      </c>
      <c r="G81" s="19">
        <f>Negotiations!C$5</f>
        <v>0.64</v>
      </c>
      <c r="H81" s="19">
        <f>F81/G81</f>
        <v>0.94218749999999996</v>
      </c>
      <c r="I81" s="20">
        <f>VLOOKUP(B81,top_line_QTR!C$2:G$70,5,FALSE)</f>
        <v>7032</v>
      </c>
      <c r="J81" s="20">
        <f>Negotiations!D$5</f>
        <v>6500</v>
      </c>
      <c r="K81" s="21">
        <f>I81/J81</f>
        <v>1.0818461538461539</v>
      </c>
    </row>
    <row r="82" spans="1:17" ht="15.75" x14ac:dyDescent="0.25">
      <c r="A82" s="22" t="s">
        <v>246</v>
      </c>
      <c r="B82" s="23"/>
      <c r="C82" s="23"/>
      <c r="D82" s="23"/>
      <c r="E82" s="23"/>
      <c r="F82" s="23"/>
      <c r="G82" s="23"/>
      <c r="H82" s="23"/>
      <c r="I82" s="23"/>
      <c r="J82" s="23"/>
      <c r="K82" s="24"/>
      <c r="L82" s="25"/>
      <c r="M82" s="25"/>
      <c r="N82" s="25"/>
      <c r="O82" s="25"/>
      <c r="P82" s="25"/>
      <c r="Q82" s="25"/>
    </row>
    <row r="83" spans="1:17" ht="15" x14ac:dyDescent="0.2">
      <c r="A83" s="26">
        <v>42100</v>
      </c>
      <c r="B83" s="27" t="s">
        <v>368</v>
      </c>
      <c r="C83" s="28"/>
      <c r="D83" s="28"/>
      <c r="E83" s="28"/>
      <c r="F83" s="28"/>
      <c r="G83" s="28"/>
      <c r="H83" s="28"/>
      <c r="I83" s="28"/>
      <c r="J83" s="28"/>
      <c r="K83" s="29"/>
    </row>
    <row r="84" spans="1:17" x14ac:dyDescent="0.2">
      <c r="A84" s="30" t="s">
        <v>155</v>
      </c>
      <c r="B84" s="31" t="s">
        <v>38</v>
      </c>
      <c r="C84" s="19">
        <f>VLOOKUP(B84,top_line_QTR!C$2:G$70,3,FALSE)</f>
        <v>0.70699999999999996</v>
      </c>
      <c r="D84" s="19">
        <f>Negotiations!B$5</f>
        <v>0.64</v>
      </c>
      <c r="E84" s="19">
        <f t="shared" ref="E84:E89" si="9">C84/D84</f>
        <v>1.1046874999999998</v>
      </c>
      <c r="F84" s="19">
        <f>VLOOKUP(B84,top_line_QTR!C$2:G$70,4,FALSE)</f>
        <v>0.67900000000000005</v>
      </c>
      <c r="G84" s="19">
        <f>Negotiations!C$5</f>
        <v>0.64</v>
      </c>
      <c r="H84" s="19">
        <f t="shared" ref="H84:H89" si="10">F84/G84</f>
        <v>1.0609375000000001</v>
      </c>
      <c r="I84" s="20">
        <f>VLOOKUP(B84,top_line_QTR!C$2:G$70,5,FALSE)</f>
        <v>9000</v>
      </c>
      <c r="J84" s="20">
        <f>Negotiations!D$5</f>
        <v>6500</v>
      </c>
      <c r="K84" s="21">
        <f t="shared" ref="K84:K89" si="11">I84/J84</f>
        <v>1.3846153846153846</v>
      </c>
    </row>
    <row r="85" spans="1:17" x14ac:dyDescent="0.2">
      <c r="A85" s="30" t="s">
        <v>156</v>
      </c>
      <c r="B85" s="31" t="s">
        <v>54</v>
      </c>
      <c r="C85" s="19">
        <f>VLOOKUP(B85,top_line_QTR!C$2:G$70,3,FALSE)</f>
        <v>0.65400000000000003</v>
      </c>
      <c r="D85" s="19">
        <f>Negotiations!B$5</f>
        <v>0.64</v>
      </c>
      <c r="E85" s="19">
        <f t="shared" si="9"/>
        <v>1.0218750000000001</v>
      </c>
      <c r="F85" s="19">
        <f>VLOOKUP(B85,top_line_QTR!C$2:G$70,4,FALSE)</f>
        <v>0.68899999999999995</v>
      </c>
      <c r="G85" s="19">
        <f>Negotiations!C$5</f>
        <v>0.64</v>
      </c>
      <c r="H85" s="19">
        <f t="shared" si="10"/>
        <v>1.0765624999999999</v>
      </c>
      <c r="I85" s="20">
        <f>VLOOKUP(B85,top_line_QTR!C$2:G$70,5,FALSE)</f>
        <v>6266</v>
      </c>
      <c r="J85" s="20">
        <f>Negotiations!D$5</f>
        <v>6500</v>
      </c>
      <c r="K85" s="21">
        <f t="shared" si="11"/>
        <v>0.96399999999999997</v>
      </c>
    </row>
    <row r="86" spans="1:17" x14ac:dyDescent="0.2">
      <c r="A86" s="30" t="s">
        <v>157</v>
      </c>
      <c r="B86" s="31" t="s">
        <v>67</v>
      </c>
      <c r="C86" s="19">
        <f>VLOOKUP(B86,top_line_QTR!C$2:G$70,3,FALSE)</f>
        <v>0.71699999999999997</v>
      </c>
      <c r="D86" s="19">
        <f>Negotiations!B$5</f>
        <v>0.64</v>
      </c>
      <c r="E86" s="19">
        <f t="shared" si="9"/>
        <v>1.1203124999999998</v>
      </c>
      <c r="F86" s="19">
        <f>VLOOKUP(B86,top_line_QTR!C$2:G$70,4,FALSE)</f>
        <v>0.71399999999999997</v>
      </c>
      <c r="G86" s="19">
        <f>Negotiations!C$5</f>
        <v>0.64</v>
      </c>
      <c r="H86" s="19">
        <f t="shared" si="10"/>
        <v>1.1156249999999999</v>
      </c>
      <c r="I86" s="20">
        <f>VLOOKUP(B86,top_line_QTR!C$2:G$70,5,FALSE)</f>
        <v>7917</v>
      </c>
      <c r="J86" s="20">
        <f>Negotiations!D$5</f>
        <v>6500</v>
      </c>
      <c r="K86" s="21">
        <f t="shared" si="11"/>
        <v>1.218</v>
      </c>
    </row>
    <row r="87" spans="1:17" x14ac:dyDescent="0.2">
      <c r="A87" s="30" t="s">
        <v>158</v>
      </c>
      <c r="B87" s="32" t="s">
        <v>77</v>
      </c>
      <c r="C87" s="19">
        <f>VLOOKUP(B87,top_line_QTR!C$2:G$70,3,FALSE)</f>
        <v>0</v>
      </c>
      <c r="D87" s="19">
        <f>Negotiations!B$5</f>
        <v>0.64</v>
      </c>
      <c r="E87" s="19">
        <f t="shared" si="9"/>
        <v>0</v>
      </c>
      <c r="F87" s="19">
        <f>VLOOKUP(B87,top_line_QTR!C$2:G$70,4,FALSE)</f>
        <v>1</v>
      </c>
      <c r="G87" s="19">
        <f>Negotiations!C$5</f>
        <v>0.64</v>
      </c>
      <c r="H87" s="19">
        <f t="shared" si="10"/>
        <v>1.5625</v>
      </c>
      <c r="I87" s="20">
        <f>VLOOKUP(B87,top_line_QTR!C$2:G$70,5,FALSE)</f>
        <v>0</v>
      </c>
      <c r="J87" s="20">
        <f>Negotiations!D$5</f>
        <v>6500</v>
      </c>
      <c r="K87" s="21">
        <f t="shared" si="11"/>
        <v>0</v>
      </c>
    </row>
    <row r="88" spans="1:17" x14ac:dyDescent="0.2">
      <c r="A88" s="30" t="s">
        <v>159</v>
      </c>
      <c r="B88" s="31" t="s">
        <v>83</v>
      </c>
      <c r="C88" s="19">
        <f>VLOOKUP(B88,top_line_QTR!C$2:G$70,3,FALSE)</f>
        <v>0.63600000000000001</v>
      </c>
      <c r="D88" s="19">
        <f>Negotiations!B$5</f>
        <v>0.64</v>
      </c>
      <c r="E88" s="19">
        <f t="shared" si="9"/>
        <v>0.99375000000000002</v>
      </c>
      <c r="F88" s="19">
        <f>VLOOKUP(B88,top_line_QTR!C$2:G$70,4,FALSE)</f>
        <v>0.6</v>
      </c>
      <c r="G88" s="19">
        <f>Negotiations!C$5</f>
        <v>0.64</v>
      </c>
      <c r="H88" s="19">
        <f t="shared" si="10"/>
        <v>0.9375</v>
      </c>
      <c r="I88" s="20">
        <f>VLOOKUP(B88,top_line_QTR!C$2:G$70,5,FALSE)</f>
        <v>7233</v>
      </c>
      <c r="J88" s="20">
        <f>Negotiations!D$5</f>
        <v>6500</v>
      </c>
      <c r="K88" s="21">
        <f t="shared" si="11"/>
        <v>1.1127692307692307</v>
      </c>
    </row>
    <row r="89" spans="1:17" x14ac:dyDescent="0.2">
      <c r="A89" s="33" t="s">
        <v>160</v>
      </c>
      <c r="B89" s="34" t="s">
        <v>87</v>
      </c>
      <c r="C89" s="35">
        <f>VLOOKUP(B89,top_line_QTR!C$2:G$70,3,FALSE)</f>
        <v>0.77</v>
      </c>
      <c r="D89" s="35">
        <f>Negotiations!B$5</f>
        <v>0.64</v>
      </c>
      <c r="E89" s="35">
        <f t="shared" si="9"/>
        <v>1.203125</v>
      </c>
      <c r="F89" s="35">
        <f>VLOOKUP(B89,top_line_QTR!C$2:G$70,4,FALSE)</f>
        <v>0.64700000000000002</v>
      </c>
      <c r="G89" s="35">
        <f>Negotiations!C$5</f>
        <v>0.64</v>
      </c>
      <c r="H89" s="35">
        <f t="shared" si="10"/>
        <v>1.0109375</v>
      </c>
      <c r="I89" s="36">
        <f>VLOOKUP(B89,top_line_QTR!C$2:G$70,5,FALSE)</f>
        <v>8616</v>
      </c>
      <c r="J89" s="36">
        <f>Negotiations!D$5</f>
        <v>6500</v>
      </c>
      <c r="K89" s="37">
        <f t="shared" si="11"/>
        <v>1.3255384615384616</v>
      </c>
    </row>
    <row r="90" spans="1:17" ht="15.75" x14ac:dyDescent="0.25">
      <c r="A90" s="22" t="s">
        <v>253</v>
      </c>
      <c r="B90" s="23"/>
      <c r="C90" s="23"/>
      <c r="D90" s="23"/>
      <c r="E90" s="23"/>
      <c r="F90" s="23"/>
      <c r="G90" s="23"/>
      <c r="H90" s="23"/>
      <c r="I90" s="23"/>
      <c r="J90" s="23"/>
      <c r="K90" s="24"/>
      <c r="L90" s="25"/>
      <c r="M90" s="25"/>
      <c r="N90" s="25"/>
      <c r="O90" s="25"/>
      <c r="P90" s="25"/>
      <c r="Q90" s="25"/>
    </row>
    <row r="91" spans="1:17" ht="15" x14ac:dyDescent="0.2">
      <c r="A91" s="26">
        <v>42005</v>
      </c>
      <c r="B91" s="27" t="s">
        <v>369</v>
      </c>
      <c r="C91" s="28"/>
      <c r="D91" s="28"/>
      <c r="E91" s="28"/>
      <c r="F91" s="28"/>
      <c r="G91" s="28"/>
      <c r="H91" s="28"/>
      <c r="I91" s="28"/>
      <c r="J91" s="28"/>
      <c r="K91" s="29"/>
    </row>
    <row r="92" spans="1:17" x14ac:dyDescent="0.2">
      <c r="A92" s="30" t="s">
        <v>93</v>
      </c>
      <c r="B92" s="31" t="s">
        <v>24</v>
      </c>
      <c r="C92" s="19">
        <f>VLOOKUP(B92,top_line_QTR!C$2:G$70,3,FALSE)</f>
        <v>0.66500000000000004</v>
      </c>
      <c r="D92" s="19">
        <f>Negotiations!B$5</f>
        <v>0.64</v>
      </c>
      <c r="E92" s="19">
        <f>C92/D92</f>
        <v>1.0390625</v>
      </c>
      <c r="F92" s="19">
        <f>VLOOKUP(B92,top_line_QTR!C$2:G$70,4,FALSE)</f>
        <v>0.71199999999999997</v>
      </c>
      <c r="G92" s="19">
        <f>Negotiations!C$5</f>
        <v>0.64</v>
      </c>
      <c r="H92" s="19">
        <f>F92/G92</f>
        <v>1.1124999999999998</v>
      </c>
      <c r="I92" s="20">
        <f>VLOOKUP(B92,top_line_QTR!C$2:G$70,5,FALSE)</f>
        <v>6944</v>
      </c>
      <c r="J92" s="20">
        <f>Negotiations!D$5</f>
        <v>6500</v>
      </c>
      <c r="K92" s="21">
        <f>I92/J92</f>
        <v>1.0683076923076924</v>
      </c>
    </row>
    <row r="93" spans="1:17" ht="15" x14ac:dyDescent="0.2">
      <c r="A93" s="26">
        <v>42095</v>
      </c>
      <c r="B93" s="27" t="s">
        <v>370</v>
      </c>
      <c r="C93" s="28"/>
      <c r="D93" s="28"/>
      <c r="E93" s="28"/>
      <c r="F93" s="28"/>
      <c r="G93" s="28"/>
      <c r="H93" s="28"/>
      <c r="I93" s="28"/>
      <c r="J93" s="28"/>
      <c r="K93" s="29"/>
    </row>
    <row r="94" spans="1:17" x14ac:dyDescent="0.2">
      <c r="A94" s="30" t="s">
        <v>94</v>
      </c>
      <c r="B94" s="32" t="s">
        <v>28</v>
      </c>
      <c r="C94" s="19">
        <f>VLOOKUP(B94,top_line_QTR!C$2:G$70,3,FALSE)</f>
        <v>0</v>
      </c>
      <c r="D94" s="19">
        <f>Negotiations!B$5</f>
        <v>0.64</v>
      </c>
      <c r="E94" s="19">
        <f>C94/D94</f>
        <v>0</v>
      </c>
      <c r="F94" s="19">
        <f>VLOOKUP(B94,top_line_QTR!C$2:G$70,4,FALSE)</f>
        <v>0</v>
      </c>
      <c r="G94" s="19">
        <f>Negotiations!C$5</f>
        <v>0.64</v>
      </c>
      <c r="H94" s="19">
        <f>F94/G94</f>
        <v>0</v>
      </c>
      <c r="I94" s="20">
        <f>VLOOKUP(B94,top_line_QTR!C$2:G$70,5,FALSE)</f>
        <v>0</v>
      </c>
      <c r="J94" s="20">
        <f>Negotiations!D$5</f>
        <v>6500</v>
      </c>
      <c r="K94" s="21">
        <f>I94/J94</f>
        <v>0</v>
      </c>
    </row>
    <row r="95" spans="1:17" x14ac:dyDescent="0.2">
      <c r="A95" s="30" t="s">
        <v>95</v>
      </c>
      <c r="B95" s="32" t="s">
        <v>45</v>
      </c>
      <c r="C95" s="19">
        <f>VLOOKUP(B95,top_line_QTR!C$2:G$70,3,FALSE)</f>
        <v>0.61299999999999999</v>
      </c>
      <c r="D95" s="19">
        <f>Negotiations!B$5</f>
        <v>0.64</v>
      </c>
      <c r="E95" s="19">
        <f>C95/D95</f>
        <v>0.95781249999999996</v>
      </c>
      <c r="F95" s="19">
        <f>VLOOKUP(B95,top_line_QTR!C$2:G$70,4,FALSE)</f>
        <v>0.70099999999999996</v>
      </c>
      <c r="G95" s="19">
        <f>Negotiations!C$5</f>
        <v>0.64</v>
      </c>
      <c r="H95" s="19">
        <f>F95/G95</f>
        <v>1.0953124999999999</v>
      </c>
      <c r="I95" s="20">
        <f>VLOOKUP(B95,top_line_QTR!C$2:G$70,5,FALSE)</f>
        <v>9301</v>
      </c>
      <c r="J95" s="20">
        <f>Negotiations!D$5</f>
        <v>6500</v>
      </c>
      <c r="K95" s="21">
        <f>I95/J95</f>
        <v>1.430923076923077</v>
      </c>
    </row>
    <row r="96" spans="1:17" ht="15" x14ac:dyDescent="0.2">
      <c r="A96" s="26">
        <v>42165</v>
      </c>
      <c r="B96" s="27" t="s">
        <v>371</v>
      </c>
      <c r="C96" s="28"/>
      <c r="D96" s="28"/>
      <c r="E96" s="28"/>
      <c r="F96" s="28"/>
      <c r="G96" s="28"/>
      <c r="H96" s="28"/>
      <c r="I96" s="28"/>
      <c r="J96" s="28"/>
      <c r="K96" s="29"/>
    </row>
    <row r="97" spans="1:11" x14ac:dyDescent="0.2">
      <c r="A97" s="30" t="s">
        <v>161</v>
      </c>
      <c r="B97" s="31" t="s">
        <v>39</v>
      </c>
      <c r="C97" s="19">
        <f>VLOOKUP(B97,top_line_QTR!C$2:G$70,3,FALSE)</f>
        <v>0.66200000000000003</v>
      </c>
      <c r="D97" s="19">
        <f>Negotiations!B$5</f>
        <v>0.64</v>
      </c>
      <c r="E97" s="19">
        <f>C97/D97</f>
        <v>1.034375</v>
      </c>
      <c r="F97" s="19">
        <f>VLOOKUP(B97,top_line_QTR!C$2:G$70,4,FALSE)</f>
        <v>0.59299999999999997</v>
      </c>
      <c r="G97" s="19">
        <f>Negotiations!C$5</f>
        <v>0.64</v>
      </c>
      <c r="H97" s="19">
        <f>F97/G97</f>
        <v>0.92656249999999996</v>
      </c>
      <c r="I97" s="20">
        <f>VLOOKUP(B97,top_line_QTR!C$2:G$70,5,FALSE)</f>
        <v>9879</v>
      </c>
      <c r="J97" s="20">
        <f>Negotiations!D$5</f>
        <v>6500</v>
      </c>
      <c r="K97" s="21">
        <f>I97/J97</f>
        <v>1.5198461538461538</v>
      </c>
    </row>
    <row r="98" spans="1:11" x14ac:dyDescent="0.2">
      <c r="A98" s="30" t="s">
        <v>162</v>
      </c>
      <c r="B98" s="31" t="s">
        <v>55</v>
      </c>
      <c r="C98" s="19">
        <f>VLOOKUP(B98,top_line_QTR!C$2:G$70,3,FALSE)</f>
        <v>0.80300000000000005</v>
      </c>
      <c r="D98" s="19">
        <f>Negotiations!B$5</f>
        <v>0.64</v>
      </c>
      <c r="E98" s="19">
        <f>C98/D98</f>
        <v>1.2546875</v>
      </c>
      <c r="F98" s="19">
        <f>VLOOKUP(B98,top_line_QTR!C$2:G$70,4,FALSE)</f>
        <v>0.76100000000000001</v>
      </c>
      <c r="G98" s="19">
        <f>Negotiations!C$5</f>
        <v>0.64</v>
      </c>
      <c r="H98" s="19">
        <f>F98/G98</f>
        <v>1.1890624999999999</v>
      </c>
      <c r="I98" s="20">
        <f>VLOOKUP(B98,top_line_QTR!C$2:G$70,5,FALSE)</f>
        <v>9021</v>
      </c>
      <c r="J98" s="20">
        <f>Negotiations!D$5</f>
        <v>6500</v>
      </c>
      <c r="K98" s="21">
        <f>I98/J98</f>
        <v>1.387846153846154</v>
      </c>
    </row>
    <row r="99" spans="1:11" x14ac:dyDescent="0.2">
      <c r="A99" s="30" t="s">
        <v>163</v>
      </c>
      <c r="B99" s="31" t="s">
        <v>68</v>
      </c>
      <c r="C99" s="19">
        <f>VLOOKUP(B99,top_line_QTR!C$2:G$70,3,FALSE)</f>
        <v>0.66700000000000004</v>
      </c>
      <c r="D99" s="19">
        <f>Negotiations!B$5</f>
        <v>0.64</v>
      </c>
      <c r="E99" s="19">
        <f>C99/D99</f>
        <v>1.0421875</v>
      </c>
      <c r="F99" s="19">
        <f>VLOOKUP(B99,top_line_QTR!C$2:G$70,4,FALSE)</f>
        <v>0.60699999999999998</v>
      </c>
      <c r="G99" s="19">
        <f>Negotiations!C$5</f>
        <v>0.64</v>
      </c>
      <c r="H99" s="19">
        <f>F99/G99</f>
        <v>0.94843749999999993</v>
      </c>
      <c r="I99" s="20">
        <f>VLOOKUP(B99,top_line_QTR!C$2:G$70,5,FALSE)</f>
        <v>6513</v>
      </c>
      <c r="J99" s="20">
        <f>Negotiations!D$5</f>
        <v>6500</v>
      </c>
      <c r="K99" s="21">
        <f>I99/J99</f>
        <v>1.002</v>
      </c>
    </row>
    <row r="100" spans="1:11" x14ac:dyDescent="0.2">
      <c r="A100" s="30" t="s">
        <v>164</v>
      </c>
      <c r="B100" s="31" t="s">
        <v>78</v>
      </c>
      <c r="C100" s="19">
        <f>VLOOKUP(B100,top_line_QTR!C$2:G$70,3,FALSE)</f>
        <v>0.72699999999999998</v>
      </c>
      <c r="D100" s="19">
        <f>Negotiations!B$5</f>
        <v>0.64</v>
      </c>
      <c r="E100" s="19">
        <f>C100/D100</f>
        <v>1.1359375</v>
      </c>
      <c r="F100" s="19">
        <f>VLOOKUP(B100,top_line_QTR!C$2:G$70,4,FALSE)</f>
        <v>0.68500000000000005</v>
      </c>
      <c r="G100" s="19">
        <f>Negotiations!C$5</f>
        <v>0.64</v>
      </c>
      <c r="H100" s="19">
        <f>F100/G100</f>
        <v>1.0703125</v>
      </c>
      <c r="I100" s="20">
        <f>VLOOKUP(B100,top_line_QTR!C$2:G$70,5,FALSE)</f>
        <v>8140</v>
      </c>
      <c r="J100" s="20">
        <f>Negotiations!D$5</f>
        <v>6500</v>
      </c>
      <c r="K100" s="21">
        <f>I100/J100</f>
        <v>1.2523076923076923</v>
      </c>
    </row>
    <row r="101" spans="1:11" ht="15" x14ac:dyDescent="0.2">
      <c r="A101" s="38">
        <v>42110</v>
      </c>
      <c r="B101" s="27" t="s">
        <v>372</v>
      </c>
      <c r="C101" s="28"/>
      <c r="D101" s="28"/>
      <c r="E101" s="28"/>
      <c r="F101" s="28"/>
      <c r="G101" s="28"/>
      <c r="H101" s="28"/>
      <c r="I101" s="28"/>
      <c r="J101" s="28"/>
      <c r="K101" s="29"/>
    </row>
    <row r="102" spans="1:11" x14ac:dyDescent="0.2">
      <c r="A102" s="30" t="s">
        <v>165</v>
      </c>
      <c r="B102" s="31" t="s">
        <v>40</v>
      </c>
      <c r="C102" s="19">
        <f>VLOOKUP(B102,top_line_QTR!C$2:G$70,3,FALSE)</f>
        <v>0.75</v>
      </c>
      <c r="D102" s="19">
        <f>Negotiations!B$5</f>
        <v>0.64</v>
      </c>
      <c r="E102" s="19">
        <f>C102/D102</f>
        <v>1.171875</v>
      </c>
      <c r="F102" s="19">
        <f>VLOOKUP(B102,top_line_QTR!C$2:G$70,4,FALSE)</f>
        <v>0.76200000000000001</v>
      </c>
      <c r="G102" s="19">
        <f>Negotiations!C$5</f>
        <v>0.64</v>
      </c>
      <c r="H102" s="19">
        <f>F102/G102</f>
        <v>1.190625</v>
      </c>
      <c r="I102" s="20">
        <f>VLOOKUP(B102,top_line_QTR!C$2:G$70,5,FALSE)</f>
        <v>8040</v>
      </c>
      <c r="J102" s="20">
        <f>Negotiations!D$5</f>
        <v>6500</v>
      </c>
      <c r="K102" s="21">
        <f>I102/J102</f>
        <v>1.236923076923077</v>
      </c>
    </row>
    <row r="103" spans="1:11" x14ac:dyDescent="0.2">
      <c r="A103" s="30" t="s">
        <v>167</v>
      </c>
      <c r="B103" s="31" t="s">
        <v>56</v>
      </c>
      <c r="C103" s="19">
        <f>VLOOKUP(B103,top_line_QTR!C$2:G$70,3,FALSE)</f>
        <v>0.73599999999999999</v>
      </c>
      <c r="D103" s="19">
        <f>Negotiations!B$5</f>
        <v>0.64</v>
      </c>
      <c r="E103" s="19">
        <f>C103/D103</f>
        <v>1.1499999999999999</v>
      </c>
      <c r="F103" s="19">
        <f>VLOOKUP(B103,top_line_QTR!C$2:G$70,4,FALSE)</f>
        <v>0.70099999999999996</v>
      </c>
      <c r="G103" s="19">
        <f>Negotiations!C$5</f>
        <v>0.64</v>
      </c>
      <c r="H103" s="19">
        <f>F103/G103</f>
        <v>1.0953124999999999</v>
      </c>
      <c r="I103" s="20">
        <f>VLOOKUP(B103,top_line_QTR!C$2:G$70,5,FALSE)</f>
        <v>7395</v>
      </c>
      <c r="J103" s="20">
        <f>Negotiations!D$5</f>
        <v>6500</v>
      </c>
      <c r="K103" s="21">
        <f>I103/J103</f>
        <v>1.1376923076923078</v>
      </c>
    </row>
    <row r="104" spans="1:11" x14ac:dyDescent="0.2">
      <c r="A104" s="30" t="s">
        <v>168</v>
      </c>
      <c r="B104" s="31" t="s">
        <v>69</v>
      </c>
      <c r="C104" s="19">
        <f>VLOOKUP(B104,top_line_QTR!C$2:G$70,3,FALSE)</f>
        <v>0.65900000000000003</v>
      </c>
      <c r="D104" s="19">
        <f>Negotiations!B$5</f>
        <v>0.64</v>
      </c>
      <c r="E104" s="19">
        <f>C104/D104</f>
        <v>1.0296875000000001</v>
      </c>
      <c r="F104" s="19">
        <f>VLOOKUP(B104,top_line_QTR!C$2:G$70,4,FALSE)</f>
        <v>0.54200000000000004</v>
      </c>
      <c r="G104" s="19">
        <f>Negotiations!C$5</f>
        <v>0.64</v>
      </c>
      <c r="H104" s="19">
        <f>F104/G104</f>
        <v>0.84687500000000004</v>
      </c>
      <c r="I104" s="20">
        <f>VLOOKUP(B104,top_line_QTR!C$2:G$70,5,FALSE)</f>
        <v>4882</v>
      </c>
      <c r="J104" s="20">
        <f>Negotiations!D$5</f>
        <v>6500</v>
      </c>
      <c r="K104" s="21">
        <f>I104/J104</f>
        <v>0.75107692307692309</v>
      </c>
    </row>
    <row r="105" spans="1:11" ht="15" x14ac:dyDescent="0.2">
      <c r="A105" s="26">
        <v>42045</v>
      </c>
      <c r="B105" s="27" t="s">
        <v>373</v>
      </c>
      <c r="C105" s="28"/>
      <c r="D105" s="28"/>
      <c r="E105" s="28"/>
      <c r="F105" s="28"/>
      <c r="G105" s="28"/>
      <c r="H105" s="28"/>
      <c r="I105" s="28"/>
      <c r="J105" s="28"/>
      <c r="K105" s="29"/>
    </row>
    <row r="106" spans="1:11" x14ac:dyDescent="0.2">
      <c r="A106" s="30" t="s">
        <v>171</v>
      </c>
      <c r="B106" s="31" t="s">
        <v>42</v>
      </c>
      <c r="C106" s="19">
        <f>VLOOKUP(B106,top_line_QTR!C$2:G$70,3,FALSE)</f>
        <v>0.67700000000000005</v>
      </c>
      <c r="D106" s="19">
        <f>Negotiations!B$5</f>
        <v>0.64</v>
      </c>
      <c r="E106" s="19">
        <f>C106/D106</f>
        <v>1.0578125</v>
      </c>
      <c r="F106" s="19">
        <f>VLOOKUP(B106,top_line_QTR!C$2:G$70,4,FALSE)</f>
        <v>0.57699999999999996</v>
      </c>
      <c r="G106" s="19">
        <f>Negotiations!C$5</f>
        <v>0.64</v>
      </c>
      <c r="H106" s="19">
        <f>F106/G106</f>
        <v>0.90156249999999993</v>
      </c>
      <c r="I106" s="20">
        <f>VLOOKUP(B106,top_line_QTR!C$2:G$70,5,FALSE)</f>
        <v>9948</v>
      </c>
      <c r="J106" s="20">
        <f>Negotiations!D$5</f>
        <v>6500</v>
      </c>
      <c r="K106" s="21">
        <f>I106/J106</f>
        <v>1.5304615384615385</v>
      </c>
    </row>
    <row r="107" spans="1:11" x14ac:dyDescent="0.2">
      <c r="A107" s="30" t="s">
        <v>173</v>
      </c>
      <c r="B107" s="31" t="s">
        <v>58</v>
      </c>
      <c r="C107" s="19">
        <f>VLOOKUP(B107,top_line_QTR!C$2:G$70,3,FALSE)</f>
        <v>0.83699999999999997</v>
      </c>
      <c r="D107" s="19">
        <f>Negotiations!B$5</f>
        <v>0.64</v>
      </c>
      <c r="E107" s="19">
        <f>C107/D107</f>
        <v>1.3078124999999998</v>
      </c>
      <c r="F107" s="19">
        <f>VLOOKUP(B107,top_line_QTR!C$2:G$70,4,FALSE)</f>
        <v>0.78900000000000003</v>
      </c>
      <c r="G107" s="19">
        <f>Negotiations!C$5</f>
        <v>0.64</v>
      </c>
      <c r="H107" s="19">
        <f>F107/G107</f>
        <v>1.2328125000000001</v>
      </c>
      <c r="I107" s="20">
        <f>VLOOKUP(B107,top_line_QTR!C$2:G$70,5,FALSE)</f>
        <v>8380</v>
      </c>
      <c r="J107" s="20">
        <f>Negotiations!D$5</f>
        <v>6500</v>
      </c>
      <c r="K107" s="21">
        <f>I107/J107</f>
        <v>1.2892307692307692</v>
      </c>
    </row>
    <row r="108" spans="1:11" x14ac:dyDescent="0.2">
      <c r="A108" s="33" t="s">
        <v>174</v>
      </c>
      <c r="B108" s="34" t="s">
        <v>70</v>
      </c>
      <c r="C108" s="35">
        <f>VLOOKUP(B108,top_line_QTR!C$2:G$70,3,FALSE)</f>
        <v>0.72699999999999998</v>
      </c>
      <c r="D108" s="35">
        <f>Negotiations!B$5</f>
        <v>0.64</v>
      </c>
      <c r="E108" s="35">
        <f>C108/D108</f>
        <v>1.1359375</v>
      </c>
      <c r="F108" s="35">
        <f>VLOOKUP(B108,top_line_QTR!C$2:G$70,4,FALSE)</f>
        <v>0.71099999999999997</v>
      </c>
      <c r="G108" s="35">
        <f>Negotiations!C$5</f>
        <v>0.64</v>
      </c>
      <c r="H108" s="35">
        <f>F108/G108</f>
        <v>1.1109374999999999</v>
      </c>
      <c r="I108" s="36">
        <f>VLOOKUP(B108,top_line_QTR!C$2:G$70,5,FALSE)</f>
        <v>8944</v>
      </c>
      <c r="J108" s="36">
        <f>Negotiations!D$5</f>
        <v>6500</v>
      </c>
      <c r="K108" s="37">
        <f>I108/J108</f>
        <v>1.3759999999999999</v>
      </c>
    </row>
  </sheetData>
  <mergeCells count="7">
    <mergeCell ref="A5:B5"/>
    <mergeCell ref="A1:K1"/>
    <mergeCell ref="A2:K2"/>
    <mergeCell ref="A4:B4"/>
    <mergeCell ref="C4:E4"/>
    <mergeCell ref="F4:H4"/>
    <mergeCell ref="I4:K4"/>
  </mergeCells>
  <conditionalFormatting sqref="E6 H6 K6 E9:E14 H9:H14 K9:K14 E16:E21 H16:H21 K16:K21 E24 H24 K24 E27:E33 H27:H33 K27:K33 E36 H36 K36 E38:E40 H38:H40 K38:K40 E42:E45 H42:H45 K42:K45 E48:E50 H48:H50 K48:K50 E53:E57 H53:H57 K53:K57 E59:E60 H59:H60 K59:K60 E63 H63 K63 E66 H66 K66 E68:E69 H68:H69 K68:K69 E71 H71 K71 E73:E74 H73:H74 K73:K74 E76 H76 K76 E78:E81 H78:H81 K78:K81 E84:E89 H84:H89 K84:K89 E92 H92 K92 E94:E95 H94:H95 K94:K95 E97:E100 H97:H100 K97:K100 E102:E104 H102:H104 K102:K104 E106:E108 H106:H108 K106:K108">
    <cfRule type="cellIs" dxfId="1" priority="1" stopIfTrue="1" operator="lessThanOrEqual">
      <formula>0.5</formula>
    </cfRule>
  </conditionalFormatting>
  <printOptions horizontalCentered="1"/>
  <pageMargins left="0.5" right="0.5" top="0.5" bottom="0.25" header="0.5" footer="0.5"/>
  <pageSetup scale="110" fitToHeight="4" orientation="landscape" r:id="rId1"/>
  <rowBreaks count="3" manualBreakCount="3">
    <brk id="33" max="10" man="1"/>
    <brk id="60" max="10" man="1"/>
    <brk id="89"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Q108"/>
  <sheetViews>
    <sheetView topLeftCell="A8" zoomScaleNormal="100" workbookViewId="0">
      <selection activeCell="A2" sqref="A2:K2"/>
    </sheetView>
  </sheetViews>
  <sheetFormatPr defaultRowHeight="12.75" x14ac:dyDescent="0.2"/>
  <cols>
    <col min="1" max="1" width="6.140625" style="13" customWidth="1"/>
    <col min="2" max="2" width="19.85546875" style="13" customWidth="1"/>
    <col min="3" max="3" width="7.5703125" style="13" customWidth="1"/>
    <col min="4" max="4" width="7.28515625" style="13" customWidth="1"/>
    <col min="5" max="5" width="10.7109375" style="13" customWidth="1"/>
    <col min="6" max="6" width="7.5703125" style="13" customWidth="1"/>
    <col min="7" max="7" width="7.28515625" style="13" customWidth="1"/>
    <col min="8" max="8" width="10.7109375" style="13" customWidth="1"/>
    <col min="9" max="9" width="7.5703125" style="13" customWidth="1"/>
    <col min="10" max="10" width="7.28515625" style="13" customWidth="1"/>
    <col min="11" max="11" width="10.7109375" style="13" customWidth="1"/>
    <col min="12" max="256" width="9.140625" style="13"/>
    <col min="257" max="257" width="6.140625" style="13" customWidth="1"/>
    <col min="258" max="258" width="19.85546875" style="13" customWidth="1"/>
    <col min="259" max="259" width="7.5703125" style="13" customWidth="1"/>
    <col min="260" max="260" width="7.28515625" style="13" customWidth="1"/>
    <col min="261" max="261" width="10.7109375" style="13" customWidth="1"/>
    <col min="262" max="262" width="7.5703125" style="13" customWidth="1"/>
    <col min="263" max="263" width="7.28515625" style="13" customWidth="1"/>
    <col min="264" max="264" width="10.7109375" style="13" customWidth="1"/>
    <col min="265" max="265" width="7.5703125" style="13" customWidth="1"/>
    <col min="266" max="266" width="7.28515625" style="13" customWidth="1"/>
    <col min="267" max="267" width="10.7109375" style="13" customWidth="1"/>
    <col min="268" max="512" width="9.140625" style="13"/>
    <col min="513" max="513" width="6.140625" style="13" customWidth="1"/>
    <col min="514" max="514" width="19.85546875" style="13" customWidth="1"/>
    <col min="515" max="515" width="7.5703125" style="13" customWidth="1"/>
    <col min="516" max="516" width="7.28515625" style="13" customWidth="1"/>
    <col min="517" max="517" width="10.7109375" style="13" customWidth="1"/>
    <col min="518" max="518" width="7.5703125" style="13" customWidth="1"/>
    <col min="519" max="519" width="7.28515625" style="13" customWidth="1"/>
    <col min="520" max="520" width="10.7109375" style="13" customWidth="1"/>
    <col min="521" max="521" width="7.5703125" style="13" customWidth="1"/>
    <col min="522" max="522" width="7.28515625" style="13" customWidth="1"/>
    <col min="523" max="523" width="10.7109375" style="13" customWidth="1"/>
    <col min="524" max="768" width="9.140625" style="13"/>
    <col min="769" max="769" width="6.140625" style="13" customWidth="1"/>
    <col min="770" max="770" width="19.85546875" style="13" customWidth="1"/>
    <col min="771" max="771" width="7.5703125" style="13" customWidth="1"/>
    <col min="772" max="772" width="7.28515625" style="13" customWidth="1"/>
    <col min="773" max="773" width="10.7109375" style="13" customWidth="1"/>
    <col min="774" max="774" width="7.5703125" style="13" customWidth="1"/>
    <col min="775" max="775" width="7.28515625" style="13" customWidth="1"/>
    <col min="776" max="776" width="10.7109375" style="13" customWidth="1"/>
    <col min="777" max="777" width="7.5703125" style="13" customWidth="1"/>
    <col min="778" max="778" width="7.28515625" style="13" customWidth="1"/>
    <col min="779" max="779" width="10.7109375" style="13" customWidth="1"/>
    <col min="780" max="1024" width="9.140625" style="13"/>
    <col min="1025" max="1025" width="6.140625" style="13" customWidth="1"/>
    <col min="1026" max="1026" width="19.85546875" style="13" customWidth="1"/>
    <col min="1027" max="1027" width="7.5703125" style="13" customWidth="1"/>
    <col min="1028" max="1028" width="7.28515625" style="13" customWidth="1"/>
    <col min="1029" max="1029" width="10.7109375" style="13" customWidth="1"/>
    <col min="1030" max="1030" width="7.5703125" style="13" customWidth="1"/>
    <col min="1031" max="1031" width="7.28515625" style="13" customWidth="1"/>
    <col min="1032" max="1032" width="10.7109375" style="13" customWidth="1"/>
    <col min="1033" max="1033" width="7.5703125" style="13" customWidth="1"/>
    <col min="1034" max="1034" width="7.28515625" style="13" customWidth="1"/>
    <col min="1035" max="1035" width="10.7109375" style="13" customWidth="1"/>
    <col min="1036" max="1280" width="9.140625" style="13"/>
    <col min="1281" max="1281" width="6.140625" style="13" customWidth="1"/>
    <col min="1282" max="1282" width="19.85546875" style="13" customWidth="1"/>
    <col min="1283" max="1283" width="7.5703125" style="13" customWidth="1"/>
    <col min="1284" max="1284" width="7.28515625" style="13" customWidth="1"/>
    <col min="1285" max="1285" width="10.7109375" style="13" customWidth="1"/>
    <col min="1286" max="1286" width="7.5703125" style="13" customWidth="1"/>
    <col min="1287" max="1287" width="7.28515625" style="13" customWidth="1"/>
    <col min="1288" max="1288" width="10.7109375" style="13" customWidth="1"/>
    <col min="1289" max="1289" width="7.5703125" style="13" customWidth="1"/>
    <col min="1290" max="1290" width="7.28515625" style="13" customWidth="1"/>
    <col min="1291" max="1291" width="10.7109375" style="13" customWidth="1"/>
    <col min="1292" max="1536" width="9.140625" style="13"/>
    <col min="1537" max="1537" width="6.140625" style="13" customWidth="1"/>
    <col min="1538" max="1538" width="19.85546875" style="13" customWidth="1"/>
    <col min="1539" max="1539" width="7.5703125" style="13" customWidth="1"/>
    <col min="1540" max="1540" width="7.28515625" style="13" customWidth="1"/>
    <col min="1541" max="1541" width="10.7109375" style="13" customWidth="1"/>
    <col min="1542" max="1542" width="7.5703125" style="13" customWidth="1"/>
    <col min="1543" max="1543" width="7.28515625" style="13" customWidth="1"/>
    <col min="1544" max="1544" width="10.7109375" style="13" customWidth="1"/>
    <col min="1545" max="1545" width="7.5703125" style="13" customWidth="1"/>
    <col min="1546" max="1546" width="7.28515625" style="13" customWidth="1"/>
    <col min="1547" max="1547" width="10.7109375" style="13" customWidth="1"/>
    <col min="1548" max="1792" width="9.140625" style="13"/>
    <col min="1793" max="1793" width="6.140625" style="13" customWidth="1"/>
    <col min="1794" max="1794" width="19.85546875" style="13" customWidth="1"/>
    <col min="1795" max="1795" width="7.5703125" style="13" customWidth="1"/>
    <col min="1796" max="1796" width="7.28515625" style="13" customWidth="1"/>
    <col min="1797" max="1797" width="10.7109375" style="13" customWidth="1"/>
    <col min="1798" max="1798" width="7.5703125" style="13" customWidth="1"/>
    <col min="1799" max="1799" width="7.28515625" style="13" customWidth="1"/>
    <col min="1800" max="1800" width="10.7109375" style="13" customWidth="1"/>
    <col min="1801" max="1801" width="7.5703125" style="13" customWidth="1"/>
    <col min="1802" max="1802" width="7.28515625" style="13" customWidth="1"/>
    <col min="1803" max="1803" width="10.7109375" style="13" customWidth="1"/>
    <col min="1804" max="2048" width="9.140625" style="13"/>
    <col min="2049" max="2049" width="6.140625" style="13" customWidth="1"/>
    <col min="2050" max="2050" width="19.85546875" style="13" customWidth="1"/>
    <col min="2051" max="2051" width="7.5703125" style="13" customWidth="1"/>
    <col min="2052" max="2052" width="7.28515625" style="13" customWidth="1"/>
    <col min="2053" max="2053" width="10.7109375" style="13" customWidth="1"/>
    <col min="2054" max="2054" width="7.5703125" style="13" customWidth="1"/>
    <col min="2055" max="2055" width="7.28515625" style="13" customWidth="1"/>
    <col min="2056" max="2056" width="10.7109375" style="13" customWidth="1"/>
    <col min="2057" max="2057" width="7.5703125" style="13" customWidth="1"/>
    <col min="2058" max="2058" width="7.28515625" style="13" customWidth="1"/>
    <col min="2059" max="2059" width="10.7109375" style="13" customWidth="1"/>
    <col min="2060" max="2304" width="9.140625" style="13"/>
    <col min="2305" max="2305" width="6.140625" style="13" customWidth="1"/>
    <col min="2306" max="2306" width="19.85546875" style="13" customWidth="1"/>
    <col min="2307" max="2307" width="7.5703125" style="13" customWidth="1"/>
    <col min="2308" max="2308" width="7.28515625" style="13" customWidth="1"/>
    <col min="2309" max="2309" width="10.7109375" style="13" customWidth="1"/>
    <col min="2310" max="2310" width="7.5703125" style="13" customWidth="1"/>
    <col min="2311" max="2311" width="7.28515625" style="13" customWidth="1"/>
    <col min="2312" max="2312" width="10.7109375" style="13" customWidth="1"/>
    <col min="2313" max="2313" width="7.5703125" style="13" customWidth="1"/>
    <col min="2314" max="2314" width="7.28515625" style="13" customWidth="1"/>
    <col min="2315" max="2315" width="10.7109375" style="13" customWidth="1"/>
    <col min="2316" max="2560" width="9.140625" style="13"/>
    <col min="2561" max="2561" width="6.140625" style="13" customWidth="1"/>
    <col min="2562" max="2562" width="19.85546875" style="13" customWidth="1"/>
    <col min="2563" max="2563" width="7.5703125" style="13" customWidth="1"/>
    <col min="2564" max="2564" width="7.28515625" style="13" customWidth="1"/>
    <col min="2565" max="2565" width="10.7109375" style="13" customWidth="1"/>
    <col min="2566" max="2566" width="7.5703125" style="13" customWidth="1"/>
    <col min="2567" max="2567" width="7.28515625" style="13" customWidth="1"/>
    <col min="2568" max="2568" width="10.7109375" style="13" customWidth="1"/>
    <col min="2569" max="2569" width="7.5703125" style="13" customWidth="1"/>
    <col min="2570" max="2570" width="7.28515625" style="13" customWidth="1"/>
    <col min="2571" max="2571" width="10.7109375" style="13" customWidth="1"/>
    <col min="2572" max="2816" width="9.140625" style="13"/>
    <col min="2817" max="2817" width="6.140625" style="13" customWidth="1"/>
    <col min="2818" max="2818" width="19.85546875" style="13" customWidth="1"/>
    <col min="2819" max="2819" width="7.5703125" style="13" customWidth="1"/>
    <col min="2820" max="2820" width="7.28515625" style="13" customWidth="1"/>
    <col min="2821" max="2821" width="10.7109375" style="13" customWidth="1"/>
    <col min="2822" max="2822" width="7.5703125" style="13" customWidth="1"/>
    <col min="2823" max="2823" width="7.28515625" style="13" customWidth="1"/>
    <col min="2824" max="2824" width="10.7109375" style="13" customWidth="1"/>
    <col min="2825" max="2825" width="7.5703125" style="13" customWidth="1"/>
    <col min="2826" max="2826" width="7.28515625" style="13" customWidth="1"/>
    <col min="2827" max="2827" width="10.7109375" style="13" customWidth="1"/>
    <col min="2828" max="3072" width="9.140625" style="13"/>
    <col min="3073" max="3073" width="6.140625" style="13" customWidth="1"/>
    <col min="3074" max="3074" width="19.85546875" style="13" customWidth="1"/>
    <col min="3075" max="3075" width="7.5703125" style="13" customWidth="1"/>
    <col min="3076" max="3076" width="7.28515625" style="13" customWidth="1"/>
    <col min="3077" max="3077" width="10.7109375" style="13" customWidth="1"/>
    <col min="3078" max="3078" width="7.5703125" style="13" customWidth="1"/>
    <col min="3079" max="3079" width="7.28515625" style="13" customWidth="1"/>
    <col min="3080" max="3080" width="10.7109375" style="13" customWidth="1"/>
    <col min="3081" max="3081" width="7.5703125" style="13" customWidth="1"/>
    <col min="3082" max="3082" width="7.28515625" style="13" customWidth="1"/>
    <col min="3083" max="3083" width="10.7109375" style="13" customWidth="1"/>
    <col min="3084" max="3328" width="9.140625" style="13"/>
    <col min="3329" max="3329" width="6.140625" style="13" customWidth="1"/>
    <col min="3330" max="3330" width="19.85546875" style="13" customWidth="1"/>
    <col min="3331" max="3331" width="7.5703125" style="13" customWidth="1"/>
    <col min="3332" max="3332" width="7.28515625" style="13" customWidth="1"/>
    <col min="3333" max="3333" width="10.7109375" style="13" customWidth="1"/>
    <col min="3334" max="3334" width="7.5703125" style="13" customWidth="1"/>
    <col min="3335" max="3335" width="7.28515625" style="13" customWidth="1"/>
    <col min="3336" max="3336" width="10.7109375" style="13" customWidth="1"/>
    <col min="3337" max="3337" width="7.5703125" style="13" customWidth="1"/>
    <col min="3338" max="3338" width="7.28515625" style="13" customWidth="1"/>
    <col min="3339" max="3339" width="10.7109375" style="13" customWidth="1"/>
    <col min="3340" max="3584" width="9.140625" style="13"/>
    <col min="3585" max="3585" width="6.140625" style="13" customWidth="1"/>
    <col min="3586" max="3586" width="19.85546875" style="13" customWidth="1"/>
    <col min="3587" max="3587" width="7.5703125" style="13" customWidth="1"/>
    <col min="3588" max="3588" width="7.28515625" style="13" customWidth="1"/>
    <col min="3589" max="3589" width="10.7109375" style="13" customWidth="1"/>
    <col min="3590" max="3590" width="7.5703125" style="13" customWidth="1"/>
    <col min="3591" max="3591" width="7.28515625" style="13" customWidth="1"/>
    <col min="3592" max="3592" width="10.7109375" style="13" customWidth="1"/>
    <col min="3593" max="3593" width="7.5703125" style="13" customWidth="1"/>
    <col min="3594" max="3594" width="7.28515625" style="13" customWidth="1"/>
    <col min="3595" max="3595" width="10.7109375" style="13" customWidth="1"/>
    <col min="3596" max="3840" width="9.140625" style="13"/>
    <col min="3841" max="3841" width="6.140625" style="13" customWidth="1"/>
    <col min="3842" max="3842" width="19.85546875" style="13" customWidth="1"/>
    <col min="3843" max="3843" width="7.5703125" style="13" customWidth="1"/>
    <col min="3844" max="3844" width="7.28515625" style="13" customWidth="1"/>
    <col min="3845" max="3845" width="10.7109375" style="13" customWidth="1"/>
    <col min="3846" max="3846" width="7.5703125" style="13" customWidth="1"/>
    <col min="3847" max="3847" width="7.28515625" style="13" customWidth="1"/>
    <col min="3848" max="3848" width="10.7109375" style="13" customWidth="1"/>
    <col min="3849" max="3849" width="7.5703125" style="13" customWidth="1"/>
    <col min="3850" max="3850" width="7.28515625" style="13" customWidth="1"/>
    <col min="3851" max="3851" width="10.7109375" style="13" customWidth="1"/>
    <col min="3852" max="4096" width="9.140625" style="13"/>
    <col min="4097" max="4097" width="6.140625" style="13" customWidth="1"/>
    <col min="4098" max="4098" width="19.85546875" style="13" customWidth="1"/>
    <col min="4099" max="4099" width="7.5703125" style="13" customWidth="1"/>
    <col min="4100" max="4100" width="7.28515625" style="13" customWidth="1"/>
    <col min="4101" max="4101" width="10.7109375" style="13" customWidth="1"/>
    <col min="4102" max="4102" width="7.5703125" style="13" customWidth="1"/>
    <col min="4103" max="4103" width="7.28515625" style="13" customWidth="1"/>
    <col min="4104" max="4104" width="10.7109375" style="13" customWidth="1"/>
    <col min="4105" max="4105" width="7.5703125" style="13" customWidth="1"/>
    <col min="4106" max="4106" width="7.28515625" style="13" customWidth="1"/>
    <col min="4107" max="4107" width="10.7109375" style="13" customWidth="1"/>
    <col min="4108" max="4352" width="9.140625" style="13"/>
    <col min="4353" max="4353" width="6.140625" style="13" customWidth="1"/>
    <col min="4354" max="4354" width="19.85546875" style="13" customWidth="1"/>
    <col min="4355" max="4355" width="7.5703125" style="13" customWidth="1"/>
    <col min="4356" max="4356" width="7.28515625" style="13" customWidth="1"/>
    <col min="4357" max="4357" width="10.7109375" style="13" customWidth="1"/>
    <col min="4358" max="4358" width="7.5703125" style="13" customWidth="1"/>
    <col min="4359" max="4359" width="7.28515625" style="13" customWidth="1"/>
    <col min="4360" max="4360" width="10.7109375" style="13" customWidth="1"/>
    <col min="4361" max="4361" width="7.5703125" style="13" customWidth="1"/>
    <col min="4362" max="4362" width="7.28515625" style="13" customWidth="1"/>
    <col min="4363" max="4363" width="10.7109375" style="13" customWidth="1"/>
    <col min="4364" max="4608" width="9.140625" style="13"/>
    <col min="4609" max="4609" width="6.140625" style="13" customWidth="1"/>
    <col min="4610" max="4610" width="19.85546875" style="13" customWidth="1"/>
    <col min="4611" max="4611" width="7.5703125" style="13" customWidth="1"/>
    <col min="4612" max="4612" width="7.28515625" style="13" customWidth="1"/>
    <col min="4613" max="4613" width="10.7109375" style="13" customWidth="1"/>
    <col min="4614" max="4614" width="7.5703125" style="13" customWidth="1"/>
    <col min="4615" max="4615" width="7.28515625" style="13" customWidth="1"/>
    <col min="4616" max="4616" width="10.7109375" style="13" customWidth="1"/>
    <col min="4617" max="4617" width="7.5703125" style="13" customWidth="1"/>
    <col min="4618" max="4618" width="7.28515625" style="13" customWidth="1"/>
    <col min="4619" max="4619" width="10.7109375" style="13" customWidth="1"/>
    <col min="4620" max="4864" width="9.140625" style="13"/>
    <col min="4865" max="4865" width="6.140625" style="13" customWidth="1"/>
    <col min="4866" max="4866" width="19.85546875" style="13" customWidth="1"/>
    <col min="4867" max="4867" width="7.5703125" style="13" customWidth="1"/>
    <col min="4868" max="4868" width="7.28515625" style="13" customWidth="1"/>
    <col min="4869" max="4869" width="10.7109375" style="13" customWidth="1"/>
    <col min="4870" max="4870" width="7.5703125" style="13" customWidth="1"/>
    <col min="4871" max="4871" width="7.28515625" style="13" customWidth="1"/>
    <col min="4872" max="4872" width="10.7109375" style="13" customWidth="1"/>
    <col min="4873" max="4873" width="7.5703125" style="13" customWidth="1"/>
    <col min="4874" max="4874" width="7.28515625" style="13" customWidth="1"/>
    <col min="4875" max="4875" width="10.7109375" style="13" customWidth="1"/>
    <col min="4876" max="5120" width="9.140625" style="13"/>
    <col min="5121" max="5121" width="6.140625" style="13" customWidth="1"/>
    <col min="5122" max="5122" width="19.85546875" style="13" customWidth="1"/>
    <col min="5123" max="5123" width="7.5703125" style="13" customWidth="1"/>
    <col min="5124" max="5124" width="7.28515625" style="13" customWidth="1"/>
    <col min="5125" max="5125" width="10.7109375" style="13" customWidth="1"/>
    <col min="5126" max="5126" width="7.5703125" style="13" customWidth="1"/>
    <col min="5127" max="5127" width="7.28515625" style="13" customWidth="1"/>
    <col min="5128" max="5128" width="10.7109375" style="13" customWidth="1"/>
    <col min="5129" max="5129" width="7.5703125" style="13" customWidth="1"/>
    <col min="5130" max="5130" width="7.28515625" style="13" customWidth="1"/>
    <col min="5131" max="5131" width="10.7109375" style="13" customWidth="1"/>
    <col min="5132" max="5376" width="9.140625" style="13"/>
    <col min="5377" max="5377" width="6.140625" style="13" customWidth="1"/>
    <col min="5378" max="5378" width="19.85546875" style="13" customWidth="1"/>
    <col min="5379" max="5379" width="7.5703125" style="13" customWidth="1"/>
    <col min="5380" max="5380" width="7.28515625" style="13" customWidth="1"/>
    <col min="5381" max="5381" width="10.7109375" style="13" customWidth="1"/>
    <col min="5382" max="5382" width="7.5703125" style="13" customWidth="1"/>
    <col min="5383" max="5383" width="7.28515625" style="13" customWidth="1"/>
    <col min="5384" max="5384" width="10.7109375" style="13" customWidth="1"/>
    <col min="5385" max="5385" width="7.5703125" style="13" customWidth="1"/>
    <col min="5386" max="5386" width="7.28515625" style="13" customWidth="1"/>
    <col min="5387" max="5387" width="10.7109375" style="13" customWidth="1"/>
    <col min="5388" max="5632" width="9.140625" style="13"/>
    <col min="5633" max="5633" width="6.140625" style="13" customWidth="1"/>
    <col min="5634" max="5634" width="19.85546875" style="13" customWidth="1"/>
    <col min="5635" max="5635" width="7.5703125" style="13" customWidth="1"/>
    <col min="5636" max="5636" width="7.28515625" style="13" customWidth="1"/>
    <col min="5637" max="5637" width="10.7109375" style="13" customWidth="1"/>
    <col min="5638" max="5638" width="7.5703125" style="13" customWidth="1"/>
    <col min="5639" max="5639" width="7.28515625" style="13" customWidth="1"/>
    <col min="5640" max="5640" width="10.7109375" style="13" customWidth="1"/>
    <col min="5641" max="5641" width="7.5703125" style="13" customWidth="1"/>
    <col min="5642" max="5642" width="7.28515625" style="13" customWidth="1"/>
    <col min="5643" max="5643" width="10.7109375" style="13" customWidth="1"/>
    <col min="5644" max="5888" width="9.140625" style="13"/>
    <col min="5889" max="5889" width="6.140625" style="13" customWidth="1"/>
    <col min="5890" max="5890" width="19.85546875" style="13" customWidth="1"/>
    <col min="5891" max="5891" width="7.5703125" style="13" customWidth="1"/>
    <col min="5892" max="5892" width="7.28515625" style="13" customWidth="1"/>
    <col min="5893" max="5893" width="10.7109375" style="13" customWidth="1"/>
    <col min="5894" max="5894" width="7.5703125" style="13" customWidth="1"/>
    <col min="5895" max="5895" width="7.28515625" style="13" customWidth="1"/>
    <col min="5896" max="5896" width="10.7109375" style="13" customWidth="1"/>
    <col min="5897" max="5897" width="7.5703125" style="13" customWidth="1"/>
    <col min="5898" max="5898" width="7.28515625" style="13" customWidth="1"/>
    <col min="5899" max="5899" width="10.7109375" style="13" customWidth="1"/>
    <col min="5900" max="6144" width="9.140625" style="13"/>
    <col min="6145" max="6145" width="6.140625" style="13" customWidth="1"/>
    <col min="6146" max="6146" width="19.85546875" style="13" customWidth="1"/>
    <col min="6147" max="6147" width="7.5703125" style="13" customWidth="1"/>
    <col min="6148" max="6148" width="7.28515625" style="13" customWidth="1"/>
    <col min="6149" max="6149" width="10.7109375" style="13" customWidth="1"/>
    <col min="6150" max="6150" width="7.5703125" style="13" customWidth="1"/>
    <col min="6151" max="6151" width="7.28515625" style="13" customWidth="1"/>
    <col min="6152" max="6152" width="10.7109375" style="13" customWidth="1"/>
    <col min="6153" max="6153" width="7.5703125" style="13" customWidth="1"/>
    <col min="6154" max="6154" width="7.28515625" style="13" customWidth="1"/>
    <col min="6155" max="6155" width="10.7109375" style="13" customWidth="1"/>
    <col min="6156" max="6400" width="9.140625" style="13"/>
    <col min="6401" max="6401" width="6.140625" style="13" customWidth="1"/>
    <col min="6402" max="6402" width="19.85546875" style="13" customWidth="1"/>
    <col min="6403" max="6403" width="7.5703125" style="13" customWidth="1"/>
    <col min="6404" max="6404" width="7.28515625" style="13" customWidth="1"/>
    <col min="6405" max="6405" width="10.7109375" style="13" customWidth="1"/>
    <col min="6406" max="6406" width="7.5703125" style="13" customWidth="1"/>
    <col min="6407" max="6407" width="7.28515625" style="13" customWidth="1"/>
    <col min="6408" max="6408" width="10.7109375" style="13" customWidth="1"/>
    <col min="6409" max="6409" width="7.5703125" style="13" customWidth="1"/>
    <col min="6410" max="6410" width="7.28515625" style="13" customWidth="1"/>
    <col min="6411" max="6411" width="10.7109375" style="13" customWidth="1"/>
    <col min="6412" max="6656" width="9.140625" style="13"/>
    <col min="6657" max="6657" width="6.140625" style="13" customWidth="1"/>
    <col min="6658" max="6658" width="19.85546875" style="13" customWidth="1"/>
    <col min="6659" max="6659" width="7.5703125" style="13" customWidth="1"/>
    <col min="6660" max="6660" width="7.28515625" style="13" customWidth="1"/>
    <col min="6661" max="6661" width="10.7109375" style="13" customWidth="1"/>
    <col min="6662" max="6662" width="7.5703125" style="13" customWidth="1"/>
    <col min="6663" max="6663" width="7.28515625" style="13" customWidth="1"/>
    <col min="6664" max="6664" width="10.7109375" style="13" customWidth="1"/>
    <col min="6665" max="6665" width="7.5703125" style="13" customWidth="1"/>
    <col min="6666" max="6666" width="7.28515625" style="13" customWidth="1"/>
    <col min="6667" max="6667" width="10.7109375" style="13" customWidth="1"/>
    <col min="6668" max="6912" width="9.140625" style="13"/>
    <col min="6913" max="6913" width="6.140625" style="13" customWidth="1"/>
    <col min="6914" max="6914" width="19.85546875" style="13" customWidth="1"/>
    <col min="6915" max="6915" width="7.5703125" style="13" customWidth="1"/>
    <col min="6916" max="6916" width="7.28515625" style="13" customWidth="1"/>
    <col min="6917" max="6917" width="10.7109375" style="13" customWidth="1"/>
    <col min="6918" max="6918" width="7.5703125" style="13" customWidth="1"/>
    <col min="6919" max="6919" width="7.28515625" style="13" customWidth="1"/>
    <col min="6920" max="6920" width="10.7109375" style="13" customWidth="1"/>
    <col min="6921" max="6921" width="7.5703125" style="13" customWidth="1"/>
    <col min="6922" max="6922" width="7.28515625" style="13" customWidth="1"/>
    <col min="6923" max="6923" width="10.7109375" style="13" customWidth="1"/>
    <col min="6924" max="7168" width="9.140625" style="13"/>
    <col min="7169" max="7169" width="6.140625" style="13" customWidth="1"/>
    <col min="7170" max="7170" width="19.85546875" style="13" customWidth="1"/>
    <col min="7171" max="7171" width="7.5703125" style="13" customWidth="1"/>
    <col min="7172" max="7172" width="7.28515625" style="13" customWidth="1"/>
    <col min="7173" max="7173" width="10.7109375" style="13" customWidth="1"/>
    <col min="7174" max="7174" width="7.5703125" style="13" customWidth="1"/>
    <col min="7175" max="7175" width="7.28515625" style="13" customWidth="1"/>
    <col min="7176" max="7176" width="10.7109375" style="13" customWidth="1"/>
    <col min="7177" max="7177" width="7.5703125" style="13" customWidth="1"/>
    <col min="7178" max="7178" width="7.28515625" style="13" customWidth="1"/>
    <col min="7179" max="7179" width="10.7109375" style="13" customWidth="1"/>
    <col min="7180" max="7424" width="9.140625" style="13"/>
    <col min="7425" max="7425" width="6.140625" style="13" customWidth="1"/>
    <col min="7426" max="7426" width="19.85546875" style="13" customWidth="1"/>
    <col min="7427" max="7427" width="7.5703125" style="13" customWidth="1"/>
    <col min="7428" max="7428" width="7.28515625" style="13" customWidth="1"/>
    <col min="7429" max="7429" width="10.7109375" style="13" customWidth="1"/>
    <col min="7430" max="7430" width="7.5703125" style="13" customWidth="1"/>
    <col min="7431" max="7431" width="7.28515625" style="13" customWidth="1"/>
    <col min="7432" max="7432" width="10.7109375" style="13" customWidth="1"/>
    <col min="7433" max="7433" width="7.5703125" style="13" customWidth="1"/>
    <col min="7434" max="7434" width="7.28515625" style="13" customWidth="1"/>
    <col min="7435" max="7435" width="10.7109375" style="13" customWidth="1"/>
    <col min="7436" max="7680" width="9.140625" style="13"/>
    <col min="7681" max="7681" width="6.140625" style="13" customWidth="1"/>
    <col min="7682" max="7682" width="19.85546875" style="13" customWidth="1"/>
    <col min="7683" max="7683" width="7.5703125" style="13" customWidth="1"/>
    <col min="7684" max="7684" width="7.28515625" style="13" customWidth="1"/>
    <col min="7685" max="7685" width="10.7109375" style="13" customWidth="1"/>
    <col min="7686" max="7686" width="7.5703125" style="13" customWidth="1"/>
    <col min="7687" max="7687" width="7.28515625" style="13" customWidth="1"/>
    <col min="7688" max="7688" width="10.7109375" style="13" customWidth="1"/>
    <col min="7689" max="7689" width="7.5703125" style="13" customWidth="1"/>
    <col min="7690" max="7690" width="7.28515625" style="13" customWidth="1"/>
    <col min="7691" max="7691" width="10.7109375" style="13" customWidth="1"/>
    <col min="7692" max="7936" width="9.140625" style="13"/>
    <col min="7937" max="7937" width="6.140625" style="13" customWidth="1"/>
    <col min="7938" max="7938" width="19.85546875" style="13" customWidth="1"/>
    <col min="7939" max="7939" width="7.5703125" style="13" customWidth="1"/>
    <col min="7940" max="7940" width="7.28515625" style="13" customWidth="1"/>
    <col min="7941" max="7941" width="10.7109375" style="13" customWidth="1"/>
    <col min="7942" max="7942" width="7.5703125" style="13" customWidth="1"/>
    <col min="7943" max="7943" width="7.28515625" style="13" customWidth="1"/>
    <col min="7944" max="7944" width="10.7109375" style="13" customWidth="1"/>
    <col min="7945" max="7945" width="7.5703125" style="13" customWidth="1"/>
    <col min="7946" max="7946" width="7.28515625" style="13" customWidth="1"/>
    <col min="7947" max="7947" width="10.7109375" style="13" customWidth="1"/>
    <col min="7948" max="8192" width="9.140625" style="13"/>
    <col min="8193" max="8193" width="6.140625" style="13" customWidth="1"/>
    <col min="8194" max="8194" width="19.85546875" style="13" customWidth="1"/>
    <col min="8195" max="8195" width="7.5703125" style="13" customWidth="1"/>
    <col min="8196" max="8196" width="7.28515625" style="13" customWidth="1"/>
    <col min="8197" max="8197" width="10.7109375" style="13" customWidth="1"/>
    <col min="8198" max="8198" width="7.5703125" style="13" customWidth="1"/>
    <col min="8199" max="8199" width="7.28515625" style="13" customWidth="1"/>
    <col min="8200" max="8200" width="10.7109375" style="13" customWidth="1"/>
    <col min="8201" max="8201" width="7.5703125" style="13" customWidth="1"/>
    <col min="8202" max="8202" width="7.28515625" style="13" customWidth="1"/>
    <col min="8203" max="8203" width="10.7109375" style="13" customWidth="1"/>
    <col min="8204" max="8448" width="9.140625" style="13"/>
    <col min="8449" max="8449" width="6.140625" style="13" customWidth="1"/>
    <col min="8450" max="8450" width="19.85546875" style="13" customWidth="1"/>
    <col min="8451" max="8451" width="7.5703125" style="13" customWidth="1"/>
    <col min="8452" max="8452" width="7.28515625" style="13" customWidth="1"/>
    <col min="8453" max="8453" width="10.7109375" style="13" customWidth="1"/>
    <col min="8454" max="8454" width="7.5703125" style="13" customWidth="1"/>
    <col min="8455" max="8455" width="7.28515625" style="13" customWidth="1"/>
    <col min="8456" max="8456" width="10.7109375" style="13" customWidth="1"/>
    <col min="8457" max="8457" width="7.5703125" style="13" customWidth="1"/>
    <col min="8458" max="8458" width="7.28515625" style="13" customWidth="1"/>
    <col min="8459" max="8459" width="10.7109375" style="13" customWidth="1"/>
    <col min="8460" max="8704" width="9.140625" style="13"/>
    <col min="8705" max="8705" width="6.140625" style="13" customWidth="1"/>
    <col min="8706" max="8706" width="19.85546875" style="13" customWidth="1"/>
    <col min="8707" max="8707" width="7.5703125" style="13" customWidth="1"/>
    <col min="8708" max="8708" width="7.28515625" style="13" customWidth="1"/>
    <col min="8709" max="8709" width="10.7109375" style="13" customWidth="1"/>
    <col min="8710" max="8710" width="7.5703125" style="13" customWidth="1"/>
    <col min="8711" max="8711" width="7.28515625" style="13" customWidth="1"/>
    <col min="8712" max="8712" width="10.7109375" style="13" customWidth="1"/>
    <col min="8713" max="8713" width="7.5703125" style="13" customWidth="1"/>
    <col min="8714" max="8714" width="7.28515625" style="13" customWidth="1"/>
    <col min="8715" max="8715" width="10.7109375" style="13" customWidth="1"/>
    <col min="8716" max="8960" width="9.140625" style="13"/>
    <col min="8961" max="8961" width="6.140625" style="13" customWidth="1"/>
    <col min="8962" max="8962" width="19.85546875" style="13" customWidth="1"/>
    <col min="8963" max="8963" width="7.5703125" style="13" customWidth="1"/>
    <col min="8964" max="8964" width="7.28515625" style="13" customWidth="1"/>
    <col min="8965" max="8965" width="10.7109375" style="13" customWidth="1"/>
    <col min="8966" max="8966" width="7.5703125" style="13" customWidth="1"/>
    <col min="8967" max="8967" width="7.28515625" style="13" customWidth="1"/>
    <col min="8968" max="8968" width="10.7109375" style="13" customWidth="1"/>
    <col min="8969" max="8969" width="7.5703125" style="13" customWidth="1"/>
    <col min="8970" max="8970" width="7.28515625" style="13" customWidth="1"/>
    <col min="8971" max="8971" width="10.7109375" style="13" customWidth="1"/>
    <col min="8972" max="9216" width="9.140625" style="13"/>
    <col min="9217" max="9217" width="6.140625" style="13" customWidth="1"/>
    <col min="9218" max="9218" width="19.85546875" style="13" customWidth="1"/>
    <col min="9219" max="9219" width="7.5703125" style="13" customWidth="1"/>
    <col min="9220" max="9220" width="7.28515625" style="13" customWidth="1"/>
    <col min="9221" max="9221" width="10.7109375" style="13" customWidth="1"/>
    <col min="9222" max="9222" width="7.5703125" style="13" customWidth="1"/>
    <col min="9223" max="9223" width="7.28515625" style="13" customWidth="1"/>
    <col min="9224" max="9224" width="10.7109375" style="13" customWidth="1"/>
    <col min="9225" max="9225" width="7.5703125" style="13" customWidth="1"/>
    <col min="9226" max="9226" width="7.28515625" style="13" customWidth="1"/>
    <col min="9227" max="9227" width="10.7109375" style="13" customWidth="1"/>
    <col min="9228" max="9472" width="9.140625" style="13"/>
    <col min="9473" max="9473" width="6.140625" style="13" customWidth="1"/>
    <col min="9474" max="9474" width="19.85546875" style="13" customWidth="1"/>
    <col min="9475" max="9475" width="7.5703125" style="13" customWidth="1"/>
    <col min="9476" max="9476" width="7.28515625" style="13" customWidth="1"/>
    <col min="9477" max="9477" width="10.7109375" style="13" customWidth="1"/>
    <col min="9478" max="9478" width="7.5703125" style="13" customWidth="1"/>
    <col min="9479" max="9479" width="7.28515625" style="13" customWidth="1"/>
    <col min="9480" max="9480" width="10.7109375" style="13" customWidth="1"/>
    <col min="9481" max="9481" width="7.5703125" style="13" customWidth="1"/>
    <col min="9482" max="9482" width="7.28515625" style="13" customWidth="1"/>
    <col min="9483" max="9483" width="10.7109375" style="13" customWidth="1"/>
    <col min="9484" max="9728" width="9.140625" style="13"/>
    <col min="9729" max="9729" width="6.140625" style="13" customWidth="1"/>
    <col min="9730" max="9730" width="19.85546875" style="13" customWidth="1"/>
    <col min="9731" max="9731" width="7.5703125" style="13" customWidth="1"/>
    <col min="9732" max="9732" width="7.28515625" style="13" customWidth="1"/>
    <col min="9733" max="9733" width="10.7109375" style="13" customWidth="1"/>
    <col min="9734" max="9734" width="7.5703125" style="13" customWidth="1"/>
    <col min="9735" max="9735" width="7.28515625" style="13" customWidth="1"/>
    <col min="9736" max="9736" width="10.7109375" style="13" customWidth="1"/>
    <col min="9737" max="9737" width="7.5703125" style="13" customWidth="1"/>
    <col min="9738" max="9738" width="7.28515625" style="13" customWidth="1"/>
    <col min="9739" max="9739" width="10.7109375" style="13" customWidth="1"/>
    <col min="9740" max="9984" width="9.140625" style="13"/>
    <col min="9985" max="9985" width="6.140625" style="13" customWidth="1"/>
    <col min="9986" max="9986" width="19.85546875" style="13" customWidth="1"/>
    <col min="9987" max="9987" width="7.5703125" style="13" customWidth="1"/>
    <col min="9988" max="9988" width="7.28515625" style="13" customWidth="1"/>
    <col min="9989" max="9989" width="10.7109375" style="13" customWidth="1"/>
    <col min="9990" max="9990" width="7.5703125" style="13" customWidth="1"/>
    <col min="9991" max="9991" width="7.28515625" style="13" customWidth="1"/>
    <col min="9992" max="9992" width="10.7109375" style="13" customWidth="1"/>
    <col min="9993" max="9993" width="7.5703125" style="13" customWidth="1"/>
    <col min="9994" max="9994" width="7.28515625" style="13" customWidth="1"/>
    <col min="9995" max="9995" width="10.7109375" style="13" customWidth="1"/>
    <col min="9996" max="10240" width="9.140625" style="13"/>
    <col min="10241" max="10241" width="6.140625" style="13" customWidth="1"/>
    <col min="10242" max="10242" width="19.85546875" style="13" customWidth="1"/>
    <col min="10243" max="10243" width="7.5703125" style="13" customWidth="1"/>
    <col min="10244" max="10244" width="7.28515625" style="13" customWidth="1"/>
    <col min="10245" max="10245" width="10.7109375" style="13" customWidth="1"/>
    <col min="10246" max="10246" width="7.5703125" style="13" customWidth="1"/>
    <col min="10247" max="10247" width="7.28515625" style="13" customWidth="1"/>
    <col min="10248" max="10248" width="10.7109375" style="13" customWidth="1"/>
    <col min="10249" max="10249" width="7.5703125" style="13" customWidth="1"/>
    <col min="10250" max="10250" width="7.28515625" style="13" customWidth="1"/>
    <col min="10251" max="10251" width="10.7109375" style="13" customWidth="1"/>
    <col min="10252" max="10496" width="9.140625" style="13"/>
    <col min="10497" max="10497" width="6.140625" style="13" customWidth="1"/>
    <col min="10498" max="10498" width="19.85546875" style="13" customWidth="1"/>
    <col min="10499" max="10499" width="7.5703125" style="13" customWidth="1"/>
    <col min="10500" max="10500" width="7.28515625" style="13" customWidth="1"/>
    <col min="10501" max="10501" width="10.7109375" style="13" customWidth="1"/>
    <col min="10502" max="10502" width="7.5703125" style="13" customWidth="1"/>
    <col min="10503" max="10503" width="7.28515625" style="13" customWidth="1"/>
    <col min="10504" max="10504" width="10.7109375" style="13" customWidth="1"/>
    <col min="10505" max="10505" width="7.5703125" style="13" customWidth="1"/>
    <col min="10506" max="10506" width="7.28515625" style="13" customWidth="1"/>
    <col min="10507" max="10507" width="10.7109375" style="13" customWidth="1"/>
    <col min="10508" max="10752" width="9.140625" style="13"/>
    <col min="10753" max="10753" width="6.140625" style="13" customWidth="1"/>
    <col min="10754" max="10754" width="19.85546875" style="13" customWidth="1"/>
    <col min="10755" max="10755" width="7.5703125" style="13" customWidth="1"/>
    <col min="10756" max="10756" width="7.28515625" style="13" customWidth="1"/>
    <col min="10757" max="10757" width="10.7109375" style="13" customWidth="1"/>
    <col min="10758" max="10758" width="7.5703125" style="13" customWidth="1"/>
    <col min="10759" max="10759" width="7.28515625" style="13" customWidth="1"/>
    <col min="10760" max="10760" width="10.7109375" style="13" customWidth="1"/>
    <col min="10761" max="10761" width="7.5703125" style="13" customWidth="1"/>
    <col min="10762" max="10762" width="7.28515625" style="13" customWidth="1"/>
    <col min="10763" max="10763" width="10.7109375" style="13" customWidth="1"/>
    <col min="10764" max="11008" width="9.140625" style="13"/>
    <col min="11009" max="11009" width="6.140625" style="13" customWidth="1"/>
    <col min="11010" max="11010" width="19.85546875" style="13" customWidth="1"/>
    <col min="11011" max="11011" width="7.5703125" style="13" customWidth="1"/>
    <col min="11012" max="11012" width="7.28515625" style="13" customWidth="1"/>
    <col min="11013" max="11013" width="10.7109375" style="13" customWidth="1"/>
    <col min="11014" max="11014" width="7.5703125" style="13" customWidth="1"/>
    <col min="11015" max="11015" width="7.28515625" style="13" customWidth="1"/>
    <col min="11016" max="11016" width="10.7109375" style="13" customWidth="1"/>
    <col min="11017" max="11017" width="7.5703125" style="13" customWidth="1"/>
    <col min="11018" max="11018" width="7.28515625" style="13" customWidth="1"/>
    <col min="11019" max="11019" width="10.7109375" style="13" customWidth="1"/>
    <col min="11020" max="11264" width="9.140625" style="13"/>
    <col min="11265" max="11265" width="6.140625" style="13" customWidth="1"/>
    <col min="11266" max="11266" width="19.85546875" style="13" customWidth="1"/>
    <col min="11267" max="11267" width="7.5703125" style="13" customWidth="1"/>
    <col min="11268" max="11268" width="7.28515625" style="13" customWidth="1"/>
    <col min="11269" max="11269" width="10.7109375" style="13" customWidth="1"/>
    <col min="11270" max="11270" width="7.5703125" style="13" customWidth="1"/>
    <col min="11271" max="11271" width="7.28515625" style="13" customWidth="1"/>
    <col min="11272" max="11272" width="10.7109375" style="13" customWidth="1"/>
    <col min="11273" max="11273" width="7.5703125" style="13" customWidth="1"/>
    <col min="11274" max="11274" width="7.28515625" style="13" customWidth="1"/>
    <col min="11275" max="11275" width="10.7109375" style="13" customWidth="1"/>
    <col min="11276" max="11520" width="9.140625" style="13"/>
    <col min="11521" max="11521" width="6.140625" style="13" customWidth="1"/>
    <col min="11522" max="11522" width="19.85546875" style="13" customWidth="1"/>
    <col min="11523" max="11523" width="7.5703125" style="13" customWidth="1"/>
    <col min="11524" max="11524" width="7.28515625" style="13" customWidth="1"/>
    <col min="11525" max="11525" width="10.7109375" style="13" customWidth="1"/>
    <col min="11526" max="11526" width="7.5703125" style="13" customWidth="1"/>
    <col min="11527" max="11527" width="7.28515625" style="13" customWidth="1"/>
    <col min="11528" max="11528" width="10.7109375" style="13" customWidth="1"/>
    <col min="11529" max="11529" width="7.5703125" style="13" customWidth="1"/>
    <col min="11530" max="11530" width="7.28515625" style="13" customWidth="1"/>
    <col min="11531" max="11531" width="10.7109375" style="13" customWidth="1"/>
    <col min="11532" max="11776" width="9.140625" style="13"/>
    <col min="11777" max="11777" width="6.140625" style="13" customWidth="1"/>
    <col min="11778" max="11778" width="19.85546875" style="13" customWidth="1"/>
    <col min="11779" max="11779" width="7.5703125" style="13" customWidth="1"/>
    <col min="11780" max="11780" width="7.28515625" style="13" customWidth="1"/>
    <col min="11781" max="11781" width="10.7109375" style="13" customWidth="1"/>
    <col min="11782" max="11782" width="7.5703125" style="13" customWidth="1"/>
    <col min="11783" max="11783" width="7.28515625" style="13" customWidth="1"/>
    <col min="11784" max="11784" width="10.7109375" style="13" customWidth="1"/>
    <col min="11785" max="11785" width="7.5703125" style="13" customWidth="1"/>
    <col min="11786" max="11786" width="7.28515625" style="13" customWidth="1"/>
    <col min="11787" max="11787" width="10.7109375" style="13" customWidth="1"/>
    <col min="11788" max="12032" width="9.140625" style="13"/>
    <col min="12033" max="12033" width="6.140625" style="13" customWidth="1"/>
    <col min="12034" max="12034" width="19.85546875" style="13" customWidth="1"/>
    <col min="12035" max="12035" width="7.5703125" style="13" customWidth="1"/>
    <col min="12036" max="12036" width="7.28515625" style="13" customWidth="1"/>
    <col min="12037" max="12037" width="10.7109375" style="13" customWidth="1"/>
    <col min="12038" max="12038" width="7.5703125" style="13" customWidth="1"/>
    <col min="12039" max="12039" width="7.28515625" style="13" customWidth="1"/>
    <col min="12040" max="12040" width="10.7109375" style="13" customWidth="1"/>
    <col min="12041" max="12041" width="7.5703125" style="13" customWidth="1"/>
    <col min="12042" max="12042" width="7.28515625" style="13" customWidth="1"/>
    <col min="12043" max="12043" width="10.7109375" style="13" customWidth="1"/>
    <col min="12044" max="12288" width="9.140625" style="13"/>
    <col min="12289" max="12289" width="6.140625" style="13" customWidth="1"/>
    <col min="12290" max="12290" width="19.85546875" style="13" customWidth="1"/>
    <col min="12291" max="12291" width="7.5703125" style="13" customWidth="1"/>
    <col min="12292" max="12292" width="7.28515625" style="13" customWidth="1"/>
    <col min="12293" max="12293" width="10.7109375" style="13" customWidth="1"/>
    <col min="12294" max="12294" width="7.5703125" style="13" customWidth="1"/>
    <col min="12295" max="12295" width="7.28515625" style="13" customWidth="1"/>
    <col min="12296" max="12296" width="10.7109375" style="13" customWidth="1"/>
    <col min="12297" max="12297" width="7.5703125" style="13" customWidth="1"/>
    <col min="12298" max="12298" width="7.28515625" style="13" customWidth="1"/>
    <col min="12299" max="12299" width="10.7109375" style="13" customWidth="1"/>
    <col min="12300" max="12544" width="9.140625" style="13"/>
    <col min="12545" max="12545" width="6.140625" style="13" customWidth="1"/>
    <col min="12546" max="12546" width="19.85546875" style="13" customWidth="1"/>
    <col min="12547" max="12547" width="7.5703125" style="13" customWidth="1"/>
    <col min="12548" max="12548" width="7.28515625" style="13" customWidth="1"/>
    <col min="12549" max="12549" width="10.7109375" style="13" customWidth="1"/>
    <col min="12550" max="12550" width="7.5703125" style="13" customWidth="1"/>
    <col min="12551" max="12551" width="7.28515625" style="13" customWidth="1"/>
    <col min="12552" max="12552" width="10.7109375" style="13" customWidth="1"/>
    <col min="12553" max="12553" width="7.5703125" style="13" customWidth="1"/>
    <col min="12554" max="12554" width="7.28515625" style="13" customWidth="1"/>
    <col min="12555" max="12555" width="10.7109375" style="13" customWidth="1"/>
    <col min="12556" max="12800" width="9.140625" style="13"/>
    <col min="12801" max="12801" width="6.140625" style="13" customWidth="1"/>
    <col min="12802" max="12802" width="19.85546875" style="13" customWidth="1"/>
    <col min="12803" max="12803" width="7.5703125" style="13" customWidth="1"/>
    <col min="12804" max="12804" width="7.28515625" style="13" customWidth="1"/>
    <col min="12805" max="12805" width="10.7109375" style="13" customWidth="1"/>
    <col min="12806" max="12806" width="7.5703125" style="13" customWidth="1"/>
    <col min="12807" max="12807" width="7.28515625" style="13" customWidth="1"/>
    <col min="12808" max="12808" width="10.7109375" style="13" customWidth="1"/>
    <col min="12809" max="12809" width="7.5703125" style="13" customWidth="1"/>
    <col min="12810" max="12810" width="7.28515625" style="13" customWidth="1"/>
    <col min="12811" max="12811" width="10.7109375" style="13" customWidth="1"/>
    <col min="12812" max="13056" width="9.140625" style="13"/>
    <col min="13057" max="13057" width="6.140625" style="13" customWidth="1"/>
    <col min="13058" max="13058" width="19.85546875" style="13" customWidth="1"/>
    <col min="13059" max="13059" width="7.5703125" style="13" customWidth="1"/>
    <col min="13060" max="13060" width="7.28515625" style="13" customWidth="1"/>
    <col min="13061" max="13061" width="10.7109375" style="13" customWidth="1"/>
    <col min="13062" max="13062" width="7.5703125" style="13" customWidth="1"/>
    <col min="13063" max="13063" width="7.28515625" style="13" customWidth="1"/>
    <col min="13064" max="13064" width="10.7109375" style="13" customWidth="1"/>
    <col min="13065" max="13065" width="7.5703125" style="13" customWidth="1"/>
    <col min="13066" max="13066" width="7.28515625" style="13" customWidth="1"/>
    <col min="13067" max="13067" width="10.7109375" style="13" customWidth="1"/>
    <col min="13068" max="13312" width="9.140625" style="13"/>
    <col min="13313" max="13313" width="6.140625" style="13" customWidth="1"/>
    <col min="13314" max="13314" width="19.85546875" style="13" customWidth="1"/>
    <col min="13315" max="13315" width="7.5703125" style="13" customWidth="1"/>
    <col min="13316" max="13316" width="7.28515625" style="13" customWidth="1"/>
    <col min="13317" max="13317" width="10.7109375" style="13" customWidth="1"/>
    <col min="13318" max="13318" width="7.5703125" style="13" customWidth="1"/>
    <col min="13319" max="13319" width="7.28515625" style="13" customWidth="1"/>
    <col min="13320" max="13320" width="10.7109375" style="13" customWidth="1"/>
    <col min="13321" max="13321" width="7.5703125" style="13" customWidth="1"/>
    <col min="13322" max="13322" width="7.28515625" style="13" customWidth="1"/>
    <col min="13323" max="13323" width="10.7109375" style="13" customWidth="1"/>
    <col min="13324" max="13568" width="9.140625" style="13"/>
    <col min="13569" max="13569" width="6.140625" style="13" customWidth="1"/>
    <col min="13570" max="13570" width="19.85546875" style="13" customWidth="1"/>
    <col min="13571" max="13571" width="7.5703125" style="13" customWidth="1"/>
    <col min="13572" max="13572" width="7.28515625" style="13" customWidth="1"/>
    <col min="13573" max="13573" width="10.7109375" style="13" customWidth="1"/>
    <col min="13574" max="13574" width="7.5703125" style="13" customWidth="1"/>
    <col min="13575" max="13575" width="7.28515625" style="13" customWidth="1"/>
    <col min="13576" max="13576" width="10.7109375" style="13" customWidth="1"/>
    <col min="13577" max="13577" width="7.5703125" style="13" customWidth="1"/>
    <col min="13578" max="13578" width="7.28515625" style="13" customWidth="1"/>
    <col min="13579" max="13579" width="10.7109375" style="13" customWidth="1"/>
    <col min="13580" max="13824" width="9.140625" style="13"/>
    <col min="13825" max="13825" width="6.140625" style="13" customWidth="1"/>
    <col min="13826" max="13826" width="19.85546875" style="13" customWidth="1"/>
    <col min="13827" max="13827" width="7.5703125" style="13" customWidth="1"/>
    <col min="13828" max="13828" width="7.28515625" style="13" customWidth="1"/>
    <col min="13829" max="13829" width="10.7109375" style="13" customWidth="1"/>
    <col min="13830" max="13830" width="7.5703125" style="13" customWidth="1"/>
    <col min="13831" max="13831" width="7.28515625" style="13" customWidth="1"/>
    <col min="13832" max="13832" width="10.7109375" style="13" customWidth="1"/>
    <col min="13833" max="13833" width="7.5703125" style="13" customWidth="1"/>
    <col min="13834" max="13834" width="7.28515625" style="13" customWidth="1"/>
    <col min="13835" max="13835" width="10.7109375" style="13" customWidth="1"/>
    <col min="13836" max="14080" width="9.140625" style="13"/>
    <col min="14081" max="14081" width="6.140625" style="13" customWidth="1"/>
    <col min="14082" max="14082" width="19.85546875" style="13" customWidth="1"/>
    <col min="14083" max="14083" width="7.5703125" style="13" customWidth="1"/>
    <col min="14084" max="14084" width="7.28515625" style="13" customWidth="1"/>
    <col min="14085" max="14085" width="10.7109375" style="13" customWidth="1"/>
    <col min="14086" max="14086" width="7.5703125" style="13" customWidth="1"/>
    <col min="14087" max="14087" width="7.28515625" style="13" customWidth="1"/>
    <col min="14088" max="14088" width="10.7109375" style="13" customWidth="1"/>
    <col min="14089" max="14089" width="7.5703125" style="13" customWidth="1"/>
    <col min="14090" max="14090" width="7.28515625" style="13" customWidth="1"/>
    <col min="14091" max="14091" width="10.7109375" style="13" customWidth="1"/>
    <col min="14092" max="14336" width="9.140625" style="13"/>
    <col min="14337" max="14337" width="6.140625" style="13" customWidth="1"/>
    <col min="14338" max="14338" width="19.85546875" style="13" customWidth="1"/>
    <col min="14339" max="14339" width="7.5703125" style="13" customWidth="1"/>
    <col min="14340" max="14340" width="7.28515625" style="13" customWidth="1"/>
    <col min="14341" max="14341" width="10.7109375" style="13" customWidth="1"/>
    <col min="14342" max="14342" width="7.5703125" style="13" customWidth="1"/>
    <col min="14343" max="14343" width="7.28515625" style="13" customWidth="1"/>
    <col min="14344" max="14344" width="10.7109375" style="13" customWidth="1"/>
    <col min="14345" max="14345" width="7.5703125" style="13" customWidth="1"/>
    <col min="14346" max="14346" width="7.28515625" style="13" customWidth="1"/>
    <col min="14347" max="14347" width="10.7109375" style="13" customWidth="1"/>
    <col min="14348" max="14592" width="9.140625" style="13"/>
    <col min="14593" max="14593" width="6.140625" style="13" customWidth="1"/>
    <col min="14594" max="14594" width="19.85546875" style="13" customWidth="1"/>
    <col min="14595" max="14595" width="7.5703125" style="13" customWidth="1"/>
    <col min="14596" max="14596" width="7.28515625" style="13" customWidth="1"/>
    <col min="14597" max="14597" width="10.7109375" style="13" customWidth="1"/>
    <col min="14598" max="14598" width="7.5703125" style="13" customWidth="1"/>
    <col min="14599" max="14599" width="7.28515625" style="13" customWidth="1"/>
    <col min="14600" max="14600" width="10.7109375" style="13" customWidth="1"/>
    <col min="14601" max="14601" width="7.5703125" style="13" customWidth="1"/>
    <col min="14602" max="14602" width="7.28515625" style="13" customWidth="1"/>
    <col min="14603" max="14603" width="10.7109375" style="13" customWidth="1"/>
    <col min="14604" max="14848" width="9.140625" style="13"/>
    <col min="14849" max="14849" width="6.140625" style="13" customWidth="1"/>
    <col min="14850" max="14850" width="19.85546875" style="13" customWidth="1"/>
    <col min="14851" max="14851" width="7.5703125" style="13" customWidth="1"/>
    <col min="14852" max="14852" width="7.28515625" style="13" customWidth="1"/>
    <col min="14853" max="14853" width="10.7109375" style="13" customWidth="1"/>
    <col min="14854" max="14854" width="7.5703125" style="13" customWidth="1"/>
    <col min="14855" max="14855" width="7.28515625" style="13" customWidth="1"/>
    <col min="14856" max="14856" width="10.7109375" style="13" customWidth="1"/>
    <col min="14857" max="14857" width="7.5703125" style="13" customWidth="1"/>
    <col min="14858" max="14858" width="7.28515625" style="13" customWidth="1"/>
    <col min="14859" max="14859" width="10.7109375" style="13" customWidth="1"/>
    <col min="14860" max="15104" width="9.140625" style="13"/>
    <col min="15105" max="15105" width="6.140625" style="13" customWidth="1"/>
    <col min="15106" max="15106" width="19.85546875" style="13" customWidth="1"/>
    <col min="15107" max="15107" width="7.5703125" style="13" customWidth="1"/>
    <col min="15108" max="15108" width="7.28515625" style="13" customWidth="1"/>
    <col min="15109" max="15109" width="10.7109375" style="13" customWidth="1"/>
    <col min="15110" max="15110" width="7.5703125" style="13" customWidth="1"/>
    <col min="15111" max="15111" width="7.28515625" style="13" customWidth="1"/>
    <col min="15112" max="15112" width="10.7109375" style="13" customWidth="1"/>
    <col min="15113" max="15113" width="7.5703125" style="13" customWidth="1"/>
    <col min="15114" max="15114" width="7.28515625" style="13" customWidth="1"/>
    <col min="15115" max="15115" width="10.7109375" style="13" customWidth="1"/>
    <col min="15116" max="15360" width="9.140625" style="13"/>
    <col min="15361" max="15361" width="6.140625" style="13" customWidth="1"/>
    <col min="15362" max="15362" width="19.85546875" style="13" customWidth="1"/>
    <col min="15363" max="15363" width="7.5703125" style="13" customWidth="1"/>
    <col min="15364" max="15364" width="7.28515625" style="13" customWidth="1"/>
    <col min="15365" max="15365" width="10.7109375" style="13" customWidth="1"/>
    <col min="15366" max="15366" width="7.5703125" style="13" customWidth="1"/>
    <col min="15367" max="15367" width="7.28515625" style="13" customWidth="1"/>
    <col min="15368" max="15368" width="10.7109375" style="13" customWidth="1"/>
    <col min="15369" max="15369" width="7.5703125" style="13" customWidth="1"/>
    <col min="15370" max="15370" width="7.28515625" style="13" customWidth="1"/>
    <col min="15371" max="15371" width="10.7109375" style="13" customWidth="1"/>
    <col min="15372" max="15616" width="9.140625" style="13"/>
    <col min="15617" max="15617" width="6.140625" style="13" customWidth="1"/>
    <col min="15618" max="15618" width="19.85546875" style="13" customWidth="1"/>
    <col min="15619" max="15619" width="7.5703125" style="13" customWidth="1"/>
    <col min="15620" max="15620" width="7.28515625" style="13" customWidth="1"/>
    <col min="15621" max="15621" width="10.7109375" style="13" customWidth="1"/>
    <col min="15622" max="15622" width="7.5703125" style="13" customWidth="1"/>
    <col min="15623" max="15623" width="7.28515625" style="13" customWidth="1"/>
    <col min="15624" max="15624" width="10.7109375" style="13" customWidth="1"/>
    <col min="15625" max="15625" width="7.5703125" style="13" customWidth="1"/>
    <col min="15626" max="15626" width="7.28515625" style="13" customWidth="1"/>
    <col min="15627" max="15627" width="10.7109375" style="13" customWidth="1"/>
    <col min="15628" max="15872" width="9.140625" style="13"/>
    <col min="15873" max="15873" width="6.140625" style="13" customWidth="1"/>
    <col min="15874" max="15874" width="19.85546875" style="13" customWidth="1"/>
    <col min="15875" max="15875" width="7.5703125" style="13" customWidth="1"/>
    <col min="15876" max="15876" width="7.28515625" style="13" customWidth="1"/>
    <col min="15877" max="15877" width="10.7109375" style="13" customWidth="1"/>
    <col min="15878" max="15878" width="7.5703125" style="13" customWidth="1"/>
    <col min="15879" max="15879" width="7.28515625" style="13" customWidth="1"/>
    <col min="15880" max="15880" width="10.7109375" style="13" customWidth="1"/>
    <col min="15881" max="15881" width="7.5703125" style="13" customWidth="1"/>
    <col min="15882" max="15882" width="7.28515625" style="13" customWidth="1"/>
    <col min="15883" max="15883" width="10.7109375" style="13" customWidth="1"/>
    <col min="15884" max="16128" width="9.140625" style="13"/>
    <col min="16129" max="16129" width="6.140625" style="13" customWidth="1"/>
    <col min="16130" max="16130" width="19.85546875" style="13" customWidth="1"/>
    <col min="16131" max="16131" width="7.5703125" style="13" customWidth="1"/>
    <col min="16132" max="16132" width="7.28515625" style="13" customWidth="1"/>
    <col min="16133" max="16133" width="10.7109375" style="13" customWidth="1"/>
    <col min="16134" max="16134" width="7.5703125" style="13" customWidth="1"/>
    <col min="16135" max="16135" width="7.28515625" style="13" customWidth="1"/>
    <col min="16136" max="16136" width="10.7109375" style="13" customWidth="1"/>
    <col min="16137" max="16137" width="7.5703125" style="13" customWidth="1"/>
    <col min="16138" max="16138" width="7.28515625" style="13" customWidth="1"/>
    <col min="16139" max="16139" width="10.7109375" style="13" customWidth="1"/>
    <col min="16140" max="16384" width="9.140625" style="13"/>
  </cols>
  <sheetData>
    <row r="1" spans="1:17" ht="21" x14ac:dyDescent="0.35">
      <c r="A1" s="112" t="s">
        <v>343</v>
      </c>
      <c r="B1" s="112"/>
      <c r="C1" s="112"/>
      <c r="D1" s="112"/>
      <c r="E1" s="112"/>
      <c r="F1" s="112"/>
      <c r="G1" s="112"/>
      <c r="H1" s="112"/>
      <c r="I1" s="112"/>
      <c r="J1" s="112"/>
      <c r="K1" s="112"/>
    </row>
    <row r="2" spans="1:17" ht="15.75" x14ac:dyDescent="0.25">
      <c r="A2" s="113" t="s">
        <v>500</v>
      </c>
      <c r="B2" s="113"/>
      <c r="C2" s="113"/>
      <c r="D2" s="113"/>
      <c r="E2" s="113"/>
      <c r="F2" s="113"/>
      <c r="G2" s="113"/>
      <c r="H2" s="113"/>
      <c r="I2" s="113"/>
      <c r="J2" s="113"/>
      <c r="K2" s="113"/>
    </row>
    <row r="3" spans="1:17" ht="16.5" thickBot="1" x14ac:dyDescent="0.3">
      <c r="A3" s="14"/>
      <c r="B3" s="14"/>
      <c r="C3" s="14"/>
      <c r="D3" s="14"/>
      <c r="E3" s="14"/>
      <c r="F3" s="14"/>
      <c r="G3" s="14"/>
      <c r="H3" s="14"/>
      <c r="I3" s="14"/>
      <c r="J3" s="14"/>
      <c r="K3" s="14"/>
    </row>
    <row r="4" spans="1:17" ht="28.5" customHeight="1" x14ac:dyDescent="0.2">
      <c r="A4" s="118"/>
      <c r="B4" s="119"/>
      <c r="C4" s="120" t="s">
        <v>344</v>
      </c>
      <c r="D4" s="120"/>
      <c r="E4" s="120"/>
      <c r="F4" s="120" t="s">
        <v>345</v>
      </c>
      <c r="G4" s="120"/>
      <c r="H4" s="120"/>
      <c r="I4" s="121" t="s">
        <v>346</v>
      </c>
      <c r="J4" s="121"/>
      <c r="K4" s="122"/>
    </row>
    <row r="5" spans="1:17" ht="30" x14ac:dyDescent="0.25">
      <c r="A5" s="116" t="s">
        <v>347</v>
      </c>
      <c r="B5" s="117"/>
      <c r="C5" s="15" t="s">
        <v>348</v>
      </c>
      <c r="D5" s="16" t="s">
        <v>349</v>
      </c>
      <c r="E5" s="15" t="s">
        <v>350</v>
      </c>
      <c r="F5" s="15" t="s">
        <v>348</v>
      </c>
      <c r="G5" s="16" t="s">
        <v>349</v>
      </c>
      <c r="H5" s="15" t="s">
        <v>350</v>
      </c>
      <c r="I5" s="15" t="s">
        <v>348</v>
      </c>
      <c r="J5" s="16" t="s">
        <v>349</v>
      </c>
      <c r="K5" s="39" t="s">
        <v>350</v>
      </c>
    </row>
    <row r="6" spans="1:17" ht="15.75" x14ac:dyDescent="0.25">
      <c r="A6" s="40" t="s">
        <v>0</v>
      </c>
      <c r="B6" s="18"/>
      <c r="C6" s="19">
        <f>top_line_PYD!E71</f>
        <v>0.68400000000000005</v>
      </c>
      <c r="D6" s="19">
        <f>Negotiations!B$5</f>
        <v>0.64</v>
      </c>
      <c r="E6" s="19">
        <f>C6/D6</f>
        <v>1.0687500000000001</v>
      </c>
      <c r="F6" s="19">
        <f>top_line_PYD!F71</f>
        <v>0.67200000000000004</v>
      </c>
      <c r="G6" s="19">
        <f>Negotiations!C$5</f>
        <v>0.64</v>
      </c>
      <c r="H6" s="19">
        <f>F6/G6</f>
        <v>1.05</v>
      </c>
      <c r="I6" s="20">
        <f>top_line_PYD!G71</f>
        <v>7402</v>
      </c>
      <c r="J6" s="20">
        <f>Negotiations!D$5</f>
        <v>6500</v>
      </c>
      <c r="K6" s="41">
        <f>I6/J6</f>
        <v>1.1387692307692308</v>
      </c>
    </row>
    <row r="7" spans="1:17" ht="15.75" x14ac:dyDescent="0.25">
      <c r="A7" s="42" t="s">
        <v>187</v>
      </c>
      <c r="B7" s="23"/>
      <c r="C7" s="23"/>
      <c r="D7" s="23"/>
      <c r="E7" s="23"/>
      <c r="F7" s="23"/>
      <c r="G7" s="23"/>
      <c r="H7" s="23"/>
      <c r="I7" s="23"/>
      <c r="J7" s="23"/>
      <c r="K7" s="43"/>
      <c r="L7" s="25"/>
      <c r="M7" s="25"/>
      <c r="N7" s="25"/>
      <c r="O7" s="25"/>
      <c r="P7" s="25"/>
      <c r="Q7" s="25"/>
    </row>
    <row r="8" spans="1:17" ht="15" x14ac:dyDescent="0.2">
      <c r="A8" s="44">
        <v>42175</v>
      </c>
      <c r="B8" s="27" t="s">
        <v>351</v>
      </c>
      <c r="C8" s="28"/>
      <c r="D8" s="28"/>
      <c r="E8" s="28"/>
      <c r="F8" s="28"/>
      <c r="G8" s="28"/>
      <c r="H8" s="28"/>
      <c r="I8" s="28"/>
      <c r="J8" s="28"/>
      <c r="K8" s="45"/>
    </row>
    <row r="9" spans="1:17" x14ac:dyDescent="0.2">
      <c r="A9" s="46" t="s">
        <v>99</v>
      </c>
      <c r="B9" s="31" t="s">
        <v>26</v>
      </c>
      <c r="C9" s="19">
        <f>VLOOKUP(B9,top_line_PYD!C$2:G$70,3,FALSE)</f>
        <v>0.72299999999999998</v>
      </c>
      <c r="D9" s="19">
        <f>Negotiations!B$5</f>
        <v>0.64</v>
      </c>
      <c r="E9" s="19">
        <f t="shared" ref="E9:E14" si="0">C9/D9</f>
        <v>1.1296875</v>
      </c>
      <c r="F9" s="19">
        <f>VLOOKUP(B9,top_line_PYD!C$2:G$70,4,FALSE)</f>
        <v>0.66700000000000004</v>
      </c>
      <c r="G9" s="19">
        <f>Negotiations!C$5</f>
        <v>0.64</v>
      </c>
      <c r="H9" s="19">
        <f t="shared" ref="H9:H14" si="1">F9/G9</f>
        <v>1.0421875</v>
      </c>
      <c r="I9" s="20">
        <f>VLOOKUP(B9,top_line_PYD!C$2:G$70,5,FALSE)</f>
        <v>5985</v>
      </c>
      <c r="J9" s="20">
        <f>Negotiations!D$5</f>
        <v>6500</v>
      </c>
      <c r="K9" s="41">
        <f t="shared" ref="K9:K14" si="2">I9/J9</f>
        <v>0.92076923076923078</v>
      </c>
    </row>
    <row r="10" spans="1:17" x14ac:dyDescent="0.2">
      <c r="A10" s="46" t="s">
        <v>100</v>
      </c>
      <c r="B10" s="32" t="s">
        <v>44</v>
      </c>
      <c r="C10" s="19">
        <f>VLOOKUP(B10,top_line_PYD!C$2:G$70,3,FALSE)</f>
        <v>0.76300000000000001</v>
      </c>
      <c r="D10" s="19">
        <f>Negotiations!B$5</f>
        <v>0.64</v>
      </c>
      <c r="E10" s="19">
        <f t="shared" si="0"/>
        <v>1.1921875</v>
      </c>
      <c r="F10" s="19">
        <f>VLOOKUP(B10,top_line_PYD!C$2:G$70,4,FALSE)</f>
        <v>0.65900000000000003</v>
      </c>
      <c r="G10" s="19">
        <f>Negotiations!C$5</f>
        <v>0.64</v>
      </c>
      <c r="H10" s="19">
        <f t="shared" si="1"/>
        <v>1.0296875000000001</v>
      </c>
      <c r="I10" s="20">
        <f>VLOOKUP(B10,top_line_PYD!C$2:G$70,5,FALSE)</f>
        <v>6272</v>
      </c>
      <c r="J10" s="20">
        <f>Negotiations!D$5</f>
        <v>6500</v>
      </c>
      <c r="K10" s="41">
        <f t="shared" si="2"/>
        <v>0.96492307692307688</v>
      </c>
    </row>
    <row r="11" spans="1:17" x14ac:dyDescent="0.2">
      <c r="A11" s="46" t="s">
        <v>102</v>
      </c>
      <c r="B11" s="31" t="s">
        <v>59</v>
      </c>
      <c r="C11" s="19">
        <f>VLOOKUP(B11,top_line_PYD!C$2:G$70,3,FALSE)</f>
        <v>0.66200000000000003</v>
      </c>
      <c r="D11" s="19">
        <f>Negotiations!B$5</f>
        <v>0.64</v>
      </c>
      <c r="E11" s="19">
        <f t="shared" si="0"/>
        <v>1.034375</v>
      </c>
      <c r="F11" s="19">
        <f>VLOOKUP(B11,top_line_PYD!C$2:G$70,4,FALSE)</f>
        <v>0.67200000000000004</v>
      </c>
      <c r="G11" s="19">
        <f>Negotiations!C$5</f>
        <v>0.64</v>
      </c>
      <c r="H11" s="19">
        <f t="shared" si="1"/>
        <v>1.05</v>
      </c>
      <c r="I11" s="20">
        <f>VLOOKUP(B11,top_line_PYD!C$2:G$70,5,FALSE)</f>
        <v>5822</v>
      </c>
      <c r="J11" s="20">
        <f>Negotiations!D$5</f>
        <v>6500</v>
      </c>
      <c r="K11" s="41">
        <f t="shared" si="2"/>
        <v>0.89569230769230768</v>
      </c>
    </row>
    <row r="12" spans="1:17" x14ac:dyDescent="0.2">
      <c r="A12" s="46" t="s">
        <v>103</v>
      </c>
      <c r="B12" s="31" t="s">
        <v>71</v>
      </c>
      <c r="C12" s="19">
        <f>VLOOKUP(B12,top_line_PYD!C$2:G$70,3,FALSE)</f>
        <v>0.745</v>
      </c>
      <c r="D12" s="19">
        <f>Negotiations!B$5</f>
        <v>0.64</v>
      </c>
      <c r="E12" s="19">
        <f t="shared" si="0"/>
        <v>1.1640625</v>
      </c>
      <c r="F12" s="19">
        <f>VLOOKUP(B12,top_line_PYD!C$2:G$70,4,FALSE)</f>
        <v>0.70799999999999996</v>
      </c>
      <c r="G12" s="19">
        <f>Negotiations!C$5</f>
        <v>0.64</v>
      </c>
      <c r="H12" s="19">
        <f t="shared" si="1"/>
        <v>1.10625</v>
      </c>
      <c r="I12" s="20">
        <f>VLOOKUP(B12,top_line_PYD!C$2:G$70,5,FALSE)</f>
        <v>6275</v>
      </c>
      <c r="J12" s="20">
        <f>Negotiations!D$5</f>
        <v>6500</v>
      </c>
      <c r="K12" s="41">
        <f t="shared" si="2"/>
        <v>0.9653846153846154</v>
      </c>
    </row>
    <row r="13" spans="1:17" x14ac:dyDescent="0.2">
      <c r="A13" s="46" t="s">
        <v>105</v>
      </c>
      <c r="B13" s="32" t="s">
        <v>104</v>
      </c>
      <c r="C13" s="19">
        <f>VLOOKUP(B13,top_line_PYD!C$2:G$70,3,FALSE)</f>
        <v>0.59499999999999997</v>
      </c>
      <c r="D13" s="19">
        <f>Negotiations!B$5</f>
        <v>0.64</v>
      </c>
      <c r="E13" s="19">
        <f t="shared" si="0"/>
        <v>0.92968749999999989</v>
      </c>
      <c r="F13" s="19">
        <f>VLOOKUP(B13,top_line_PYD!C$2:G$70,4,FALSE)</f>
        <v>0.66500000000000004</v>
      </c>
      <c r="G13" s="19">
        <f>Negotiations!C$5</f>
        <v>0.64</v>
      </c>
      <c r="H13" s="19">
        <f t="shared" si="1"/>
        <v>1.0390625</v>
      </c>
      <c r="I13" s="20">
        <f>VLOOKUP(B13,top_line_PYD!C$2:G$70,5,FALSE)</f>
        <v>5955</v>
      </c>
      <c r="J13" s="20">
        <f>Negotiations!D$5</f>
        <v>6500</v>
      </c>
      <c r="K13" s="41">
        <f t="shared" si="2"/>
        <v>0.91615384615384621</v>
      </c>
    </row>
    <row r="14" spans="1:17" x14ac:dyDescent="0.2">
      <c r="A14" s="46" t="s">
        <v>107</v>
      </c>
      <c r="B14" s="31" t="s">
        <v>84</v>
      </c>
      <c r="C14" s="19">
        <f>VLOOKUP(B14,top_line_PYD!C$2:G$70,3,FALSE)</f>
        <v>0.7</v>
      </c>
      <c r="D14" s="19">
        <f>Negotiations!B$5</f>
        <v>0.64</v>
      </c>
      <c r="E14" s="19">
        <f t="shared" si="0"/>
        <v>1.09375</v>
      </c>
      <c r="F14" s="19">
        <f>VLOOKUP(B14,top_line_PYD!C$2:G$70,4,FALSE)</f>
        <v>0.68799999999999994</v>
      </c>
      <c r="G14" s="19">
        <f>Negotiations!C$5</f>
        <v>0.64</v>
      </c>
      <c r="H14" s="19">
        <f t="shared" si="1"/>
        <v>1.075</v>
      </c>
      <c r="I14" s="20">
        <f>VLOOKUP(B14,top_line_PYD!C$2:G$70,5,FALSE)</f>
        <v>9722</v>
      </c>
      <c r="J14" s="20">
        <f>Negotiations!D$5</f>
        <v>6500</v>
      </c>
      <c r="K14" s="41">
        <f t="shared" si="2"/>
        <v>1.4956923076923077</v>
      </c>
    </row>
    <row r="15" spans="1:17" ht="15" x14ac:dyDescent="0.2">
      <c r="A15" s="44">
        <v>42180</v>
      </c>
      <c r="B15" s="27" t="s">
        <v>352</v>
      </c>
      <c r="C15" s="28"/>
      <c r="D15" s="28"/>
      <c r="E15" s="28"/>
      <c r="F15" s="28"/>
      <c r="G15" s="28"/>
      <c r="H15" s="28"/>
      <c r="I15" s="28"/>
      <c r="J15" s="28"/>
      <c r="K15" s="45"/>
    </row>
    <row r="16" spans="1:17" x14ac:dyDescent="0.2">
      <c r="A16" s="46" t="s">
        <v>148</v>
      </c>
      <c r="B16" s="31" t="s">
        <v>37</v>
      </c>
      <c r="C16" s="19">
        <f>VLOOKUP(B16,top_line_PYD!C$2:G$70,3,FALSE)</f>
        <v>0.70499999999999996</v>
      </c>
      <c r="D16" s="19">
        <f>Negotiations!B$5</f>
        <v>0.64</v>
      </c>
      <c r="E16" s="19">
        <f t="shared" ref="E16:E21" si="3">C16/D16</f>
        <v>1.1015625</v>
      </c>
      <c r="F16" s="19">
        <f>VLOOKUP(B16,top_line_PYD!C$2:G$70,4,FALSE)</f>
        <v>0.71599999999999997</v>
      </c>
      <c r="G16" s="19">
        <f>Negotiations!C$5</f>
        <v>0.64</v>
      </c>
      <c r="H16" s="19">
        <f t="shared" ref="H16:H21" si="4">F16/G16</f>
        <v>1.1187499999999999</v>
      </c>
      <c r="I16" s="20">
        <f>VLOOKUP(B16,top_line_PYD!C$2:G$70,5,FALSE)</f>
        <v>6510</v>
      </c>
      <c r="J16" s="20">
        <f>Negotiations!D$5</f>
        <v>6500</v>
      </c>
      <c r="K16" s="41">
        <f t="shared" ref="K16:K21" si="5">I16/J16</f>
        <v>1.0015384615384615</v>
      </c>
    </row>
    <row r="17" spans="1:17" x14ac:dyDescent="0.2">
      <c r="A17" s="46" t="s">
        <v>149</v>
      </c>
      <c r="B17" s="31" t="s">
        <v>53</v>
      </c>
      <c r="C17" s="19">
        <f>VLOOKUP(B17,top_line_PYD!C$2:G$70,3,FALSE)</f>
        <v>0.68400000000000005</v>
      </c>
      <c r="D17" s="19">
        <f>Negotiations!B$5</f>
        <v>0.64</v>
      </c>
      <c r="E17" s="19">
        <f t="shared" si="3"/>
        <v>1.0687500000000001</v>
      </c>
      <c r="F17" s="19">
        <f>VLOOKUP(B17,top_line_PYD!C$2:G$70,4,FALSE)</f>
        <v>0.66600000000000004</v>
      </c>
      <c r="G17" s="19">
        <f>Negotiations!C$5</f>
        <v>0.64</v>
      </c>
      <c r="H17" s="19">
        <f t="shared" si="4"/>
        <v>1.0406250000000001</v>
      </c>
      <c r="I17" s="20">
        <f>VLOOKUP(B17,top_line_PYD!C$2:G$70,5,FALSE)</f>
        <v>6452</v>
      </c>
      <c r="J17" s="20">
        <f>Negotiations!D$5</f>
        <v>6500</v>
      </c>
      <c r="K17" s="41">
        <f t="shared" si="5"/>
        <v>0.99261538461538457</v>
      </c>
    </row>
    <row r="18" spans="1:17" x14ac:dyDescent="0.2">
      <c r="A18" s="46" t="s">
        <v>151</v>
      </c>
      <c r="B18" s="31" t="s">
        <v>66</v>
      </c>
      <c r="C18" s="19">
        <f>VLOOKUP(B18,top_line_PYD!C$2:G$70,3,FALSE)</f>
        <v>0.59599999999999997</v>
      </c>
      <c r="D18" s="19">
        <f>Negotiations!B$5</f>
        <v>0.64</v>
      </c>
      <c r="E18" s="19">
        <f t="shared" si="3"/>
        <v>0.93124999999999991</v>
      </c>
      <c r="F18" s="19">
        <f>VLOOKUP(B18,top_line_PYD!C$2:G$70,4,FALSE)</f>
        <v>0.67800000000000005</v>
      </c>
      <c r="G18" s="19">
        <f>Negotiations!C$5</f>
        <v>0.64</v>
      </c>
      <c r="H18" s="19">
        <f t="shared" si="4"/>
        <v>1.059375</v>
      </c>
      <c r="I18" s="20">
        <f>VLOOKUP(B18,top_line_PYD!C$2:G$70,5,FALSE)</f>
        <v>6458</v>
      </c>
      <c r="J18" s="20">
        <f>Negotiations!D$5</f>
        <v>6500</v>
      </c>
      <c r="K18" s="41">
        <f t="shared" si="5"/>
        <v>0.99353846153846159</v>
      </c>
    </row>
    <row r="19" spans="1:17" x14ac:dyDescent="0.2">
      <c r="A19" s="46" t="s">
        <v>152</v>
      </c>
      <c r="B19" s="31" t="s">
        <v>76</v>
      </c>
      <c r="C19" s="19">
        <f>VLOOKUP(B19,top_line_PYD!C$2:G$70,3,FALSE)</f>
        <v>0.73199999999999998</v>
      </c>
      <c r="D19" s="19">
        <f>Negotiations!B$5</f>
        <v>0.64</v>
      </c>
      <c r="E19" s="19">
        <f t="shared" si="3"/>
        <v>1.14375</v>
      </c>
      <c r="F19" s="19">
        <f>VLOOKUP(B19,top_line_PYD!C$2:G$70,4,FALSE)</f>
        <v>0.71799999999999997</v>
      </c>
      <c r="G19" s="19">
        <f>Negotiations!C$5</f>
        <v>0.64</v>
      </c>
      <c r="H19" s="19">
        <f t="shared" si="4"/>
        <v>1.121875</v>
      </c>
      <c r="I19" s="20">
        <f>VLOOKUP(B19,top_line_PYD!C$2:G$70,5,FALSE)</f>
        <v>7209</v>
      </c>
      <c r="J19" s="20">
        <f>Negotiations!D$5</f>
        <v>6500</v>
      </c>
      <c r="K19" s="41">
        <f t="shared" si="5"/>
        <v>1.1090769230769231</v>
      </c>
    </row>
    <row r="20" spans="1:17" x14ac:dyDescent="0.2">
      <c r="A20" s="46" t="s">
        <v>153</v>
      </c>
      <c r="B20" s="31" t="s">
        <v>82</v>
      </c>
      <c r="C20" s="19">
        <f>VLOOKUP(B20,top_line_PYD!C$2:G$70,3,FALSE)</f>
        <v>0.64400000000000002</v>
      </c>
      <c r="D20" s="19">
        <f>Negotiations!B$5</f>
        <v>0.64</v>
      </c>
      <c r="E20" s="19">
        <f t="shared" si="3"/>
        <v>1.0062500000000001</v>
      </c>
      <c r="F20" s="19">
        <f>VLOOKUP(B20,top_line_PYD!C$2:G$70,4,FALSE)</f>
        <v>0.86699999999999999</v>
      </c>
      <c r="G20" s="19">
        <f>Negotiations!C$5</f>
        <v>0.64</v>
      </c>
      <c r="H20" s="19">
        <f t="shared" si="4"/>
        <v>1.3546875</v>
      </c>
      <c r="I20" s="20">
        <f>VLOOKUP(B20,top_line_PYD!C$2:G$70,5,FALSE)</f>
        <v>8603</v>
      </c>
      <c r="J20" s="20">
        <f>Negotiations!D$5</f>
        <v>6500</v>
      </c>
      <c r="K20" s="41">
        <f t="shared" si="5"/>
        <v>1.3235384615384616</v>
      </c>
    </row>
    <row r="21" spans="1:17" x14ac:dyDescent="0.2">
      <c r="A21" s="46" t="s">
        <v>154</v>
      </c>
      <c r="B21" s="31" t="s">
        <v>86</v>
      </c>
      <c r="C21" s="19">
        <f>VLOOKUP(B21,top_line_PYD!C$2:G$70,3,FALSE)</f>
        <v>0.70499999999999996</v>
      </c>
      <c r="D21" s="19">
        <f>Negotiations!B$5</f>
        <v>0.64</v>
      </c>
      <c r="E21" s="19">
        <f t="shared" si="3"/>
        <v>1.1015625</v>
      </c>
      <c r="F21" s="19">
        <f>VLOOKUP(B21,top_line_PYD!C$2:G$70,4,FALSE)</f>
        <v>0.69599999999999995</v>
      </c>
      <c r="G21" s="19">
        <f>Negotiations!C$5</f>
        <v>0.64</v>
      </c>
      <c r="H21" s="19">
        <f t="shared" si="4"/>
        <v>1.0874999999999999</v>
      </c>
      <c r="I21" s="20">
        <f>VLOOKUP(B21,top_line_PYD!C$2:G$70,5,FALSE)</f>
        <v>8093</v>
      </c>
      <c r="J21" s="20">
        <f>Negotiations!D$5</f>
        <v>6500</v>
      </c>
      <c r="K21" s="41">
        <f t="shared" si="5"/>
        <v>1.245076923076923</v>
      </c>
    </row>
    <row r="22" spans="1:17" ht="15.75" x14ac:dyDescent="0.25">
      <c r="A22" s="42" t="s">
        <v>201</v>
      </c>
      <c r="B22" s="23"/>
      <c r="C22" s="23"/>
      <c r="D22" s="23"/>
      <c r="E22" s="23"/>
      <c r="F22" s="23"/>
      <c r="G22" s="23"/>
      <c r="H22" s="23"/>
      <c r="I22" s="23"/>
      <c r="J22" s="23"/>
      <c r="K22" s="43"/>
      <c r="L22" s="25"/>
      <c r="M22" s="25"/>
      <c r="N22" s="25"/>
      <c r="O22" s="25"/>
      <c r="P22" s="25"/>
      <c r="Q22" s="25"/>
    </row>
    <row r="23" spans="1:17" ht="15" x14ac:dyDescent="0.2">
      <c r="A23" s="44">
        <v>42070</v>
      </c>
      <c r="B23" s="27" t="s">
        <v>353</v>
      </c>
      <c r="C23" s="28"/>
      <c r="D23" s="28"/>
      <c r="E23" s="28"/>
      <c r="F23" s="28"/>
      <c r="G23" s="28"/>
      <c r="H23" s="28"/>
      <c r="I23" s="28"/>
      <c r="J23" s="28"/>
      <c r="K23" s="45"/>
    </row>
    <row r="24" spans="1:17" x14ac:dyDescent="0.2">
      <c r="A24" s="46" t="s">
        <v>114</v>
      </c>
      <c r="B24" s="31" t="s">
        <v>30</v>
      </c>
      <c r="C24" s="19">
        <f>VLOOKUP(B24,top_line_PYD!C$2:G$70,3,FALSE)</f>
        <v>0.68200000000000005</v>
      </c>
      <c r="D24" s="19">
        <f>Negotiations!B$5</f>
        <v>0.64</v>
      </c>
      <c r="E24" s="19">
        <f>C24/D24</f>
        <v>1.065625</v>
      </c>
      <c r="F24" s="19">
        <f>VLOOKUP(B24,top_line_PYD!C$2:G$70,4,FALSE)</f>
        <v>0.70699999999999996</v>
      </c>
      <c r="G24" s="19">
        <f>Negotiations!C$5</f>
        <v>0.64</v>
      </c>
      <c r="H24" s="19">
        <f>F24/G24</f>
        <v>1.1046874999999998</v>
      </c>
      <c r="I24" s="20">
        <f>VLOOKUP(B24,top_line_PYD!C$2:G$70,5,FALSE)</f>
        <v>10293</v>
      </c>
      <c r="J24" s="20">
        <f>Negotiations!D$5</f>
        <v>6500</v>
      </c>
      <c r="K24" s="41">
        <f>I24/J24</f>
        <v>1.5835384615384616</v>
      </c>
    </row>
    <row r="25" spans="1:17" ht="15.75" x14ac:dyDescent="0.25">
      <c r="A25" s="42" t="s">
        <v>203</v>
      </c>
      <c r="B25" s="23"/>
      <c r="C25" s="23"/>
      <c r="D25" s="23"/>
      <c r="E25" s="23"/>
      <c r="F25" s="23"/>
      <c r="G25" s="23"/>
      <c r="H25" s="23"/>
      <c r="I25" s="23"/>
      <c r="J25" s="23"/>
      <c r="K25" s="43"/>
      <c r="L25" s="25"/>
      <c r="M25" s="25"/>
      <c r="N25" s="25"/>
      <c r="O25" s="25"/>
      <c r="P25" s="25"/>
      <c r="Q25" s="25"/>
    </row>
    <row r="26" spans="1:17" ht="15" x14ac:dyDescent="0.2">
      <c r="A26" s="44">
        <v>42125</v>
      </c>
      <c r="B26" s="27" t="s">
        <v>354</v>
      </c>
      <c r="C26" s="28"/>
      <c r="D26" s="28"/>
      <c r="E26" s="28"/>
      <c r="F26" s="28"/>
      <c r="G26" s="28"/>
      <c r="H26" s="28"/>
      <c r="I26" s="28"/>
      <c r="J26" s="28"/>
      <c r="K26" s="45"/>
    </row>
    <row r="27" spans="1:17" x14ac:dyDescent="0.2">
      <c r="A27" s="46" t="s">
        <v>122</v>
      </c>
      <c r="B27" s="31" t="s">
        <v>32</v>
      </c>
      <c r="C27" s="19">
        <f>VLOOKUP(B27,top_line_PYD!C$2:G$70,3,FALSE)</f>
        <v>1</v>
      </c>
      <c r="D27" s="19">
        <f>Negotiations!B$5</f>
        <v>0.64</v>
      </c>
      <c r="E27" s="19">
        <f t="shared" ref="E27:E33" si="6">C27/D27</f>
        <v>1.5625</v>
      </c>
      <c r="F27" s="19">
        <f>VLOOKUP(B27,top_line_PYD!C$2:G$70,4,FALSE)</f>
        <v>1</v>
      </c>
      <c r="G27" s="19">
        <f>Negotiations!C$5</f>
        <v>0.64</v>
      </c>
      <c r="H27" s="19">
        <f t="shared" ref="H27:H33" si="7">F27/G27</f>
        <v>1.5625</v>
      </c>
      <c r="I27" s="20">
        <f>VLOOKUP(B27,top_line_PYD!C$2:G$70,5,FALSE)</f>
        <v>4974</v>
      </c>
      <c r="J27" s="20">
        <f>Negotiations!D$5</f>
        <v>6500</v>
      </c>
      <c r="K27" s="41">
        <f t="shared" ref="K27:K33" si="8">I27/J27</f>
        <v>0.76523076923076927</v>
      </c>
    </row>
    <row r="28" spans="1:17" x14ac:dyDescent="0.2">
      <c r="A28" s="46" t="s">
        <v>123</v>
      </c>
      <c r="B28" s="31" t="s">
        <v>48</v>
      </c>
      <c r="C28" s="19">
        <f>VLOOKUP(B28,top_line_PYD!C$2:G$70,3,FALSE)</f>
        <v>0.67400000000000004</v>
      </c>
      <c r="D28" s="19">
        <f>Negotiations!B$5</f>
        <v>0.64</v>
      </c>
      <c r="E28" s="19">
        <f t="shared" si="6"/>
        <v>1.0531250000000001</v>
      </c>
      <c r="F28" s="19">
        <f>VLOOKUP(B28,top_line_PYD!C$2:G$70,4,FALSE)</f>
        <v>0.83299999999999996</v>
      </c>
      <c r="G28" s="19">
        <f>Negotiations!C$5</f>
        <v>0.64</v>
      </c>
      <c r="H28" s="19">
        <f t="shared" si="7"/>
        <v>1.3015625</v>
      </c>
      <c r="I28" s="20">
        <f>VLOOKUP(B28,top_line_PYD!C$2:G$70,5,FALSE)</f>
        <v>7782</v>
      </c>
      <c r="J28" s="20">
        <f>Negotiations!D$5</f>
        <v>6500</v>
      </c>
      <c r="K28" s="41">
        <f t="shared" si="8"/>
        <v>1.1972307692307693</v>
      </c>
    </row>
    <row r="29" spans="1:17" x14ac:dyDescent="0.2">
      <c r="A29" s="46" t="s">
        <v>124</v>
      </c>
      <c r="B29" s="31" t="s">
        <v>61</v>
      </c>
      <c r="C29" s="19">
        <f>VLOOKUP(B29,top_line_PYD!C$2:G$70,3,FALSE)</f>
        <v>0.626</v>
      </c>
      <c r="D29" s="19">
        <f>Negotiations!B$5</f>
        <v>0.64</v>
      </c>
      <c r="E29" s="19">
        <f t="shared" si="6"/>
        <v>0.97812500000000002</v>
      </c>
      <c r="F29" s="19">
        <f>VLOOKUP(B29,top_line_PYD!C$2:G$70,4,FALSE)</f>
        <v>0.74399999999999999</v>
      </c>
      <c r="G29" s="19">
        <f>Negotiations!C$5</f>
        <v>0.64</v>
      </c>
      <c r="H29" s="19">
        <f t="shared" si="7"/>
        <v>1.1624999999999999</v>
      </c>
      <c r="I29" s="20">
        <f>VLOOKUP(B29,top_line_PYD!C$2:G$70,5,FALSE)</f>
        <v>8355</v>
      </c>
      <c r="J29" s="20">
        <f>Negotiations!D$5</f>
        <v>6500</v>
      </c>
      <c r="K29" s="41">
        <f t="shared" si="8"/>
        <v>1.2853846153846153</v>
      </c>
    </row>
    <row r="30" spans="1:17" x14ac:dyDescent="0.2">
      <c r="A30" s="46" t="s">
        <v>125</v>
      </c>
      <c r="B30" s="31" t="s">
        <v>72</v>
      </c>
      <c r="C30" s="19">
        <f>VLOOKUP(B30,top_line_PYD!C$2:G$70,3,FALSE)</f>
        <v>0.78700000000000003</v>
      </c>
      <c r="D30" s="19">
        <f>Negotiations!B$5</f>
        <v>0.64</v>
      </c>
      <c r="E30" s="19">
        <f t="shared" si="6"/>
        <v>1.2296875</v>
      </c>
      <c r="F30" s="19">
        <f>VLOOKUP(B30,top_line_PYD!C$2:G$70,4,FALSE)</f>
        <v>0.77</v>
      </c>
      <c r="G30" s="19">
        <f>Negotiations!C$5</f>
        <v>0.64</v>
      </c>
      <c r="H30" s="19">
        <f t="shared" si="7"/>
        <v>1.203125</v>
      </c>
      <c r="I30" s="20">
        <f>VLOOKUP(B30,top_line_PYD!C$2:G$70,5,FALSE)</f>
        <v>8777</v>
      </c>
      <c r="J30" s="20">
        <f>Negotiations!D$5</f>
        <v>6500</v>
      </c>
      <c r="K30" s="41">
        <f t="shared" si="8"/>
        <v>1.3503076923076922</v>
      </c>
    </row>
    <row r="31" spans="1:17" x14ac:dyDescent="0.2">
      <c r="A31" s="46" t="s">
        <v>126</v>
      </c>
      <c r="B31" s="31" t="s">
        <v>80</v>
      </c>
      <c r="C31" s="19">
        <f>VLOOKUP(B31,top_line_PYD!C$2:G$70,3,FALSE)</f>
        <v>0.77100000000000002</v>
      </c>
      <c r="D31" s="19">
        <f>Negotiations!B$5</f>
        <v>0.64</v>
      </c>
      <c r="E31" s="19">
        <f t="shared" si="6"/>
        <v>1.2046874999999999</v>
      </c>
      <c r="F31" s="19">
        <f>VLOOKUP(B31,top_line_PYD!C$2:G$70,4,FALSE)</f>
        <v>0.69199999999999995</v>
      </c>
      <c r="G31" s="19">
        <f>Negotiations!C$5</f>
        <v>0.64</v>
      </c>
      <c r="H31" s="19">
        <f t="shared" si="7"/>
        <v>1.0812499999999998</v>
      </c>
      <c r="I31" s="20">
        <f>VLOOKUP(B31,top_line_PYD!C$2:G$70,5,FALSE)</f>
        <v>6192</v>
      </c>
      <c r="J31" s="20">
        <f>Negotiations!D$5</f>
        <v>6500</v>
      </c>
      <c r="K31" s="41">
        <f t="shared" si="8"/>
        <v>0.95261538461538464</v>
      </c>
    </row>
    <row r="32" spans="1:17" x14ac:dyDescent="0.2">
      <c r="A32" s="46" t="s">
        <v>127</v>
      </c>
      <c r="B32" s="31" t="s">
        <v>85</v>
      </c>
      <c r="C32" s="19">
        <f>VLOOKUP(B32,top_line_PYD!C$2:G$70,3,FALSE)</f>
        <v>0.58799999999999997</v>
      </c>
      <c r="D32" s="19">
        <f>Negotiations!B$5</f>
        <v>0.64</v>
      </c>
      <c r="E32" s="19">
        <f t="shared" si="6"/>
        <v>0.91874999999999996</v>
      </c>
      <c r="F32" s="19">
        <f>VLOOKUP(B32,top_line_PYD!C$2:G$70,4,FALSE)</f>
        <v>0.75</v>
      </c>
      <c r="G32" s="19">
        <f>Negotiations!C$5</f>
        <v>0.64</v>
      </c>
      <c r="H32" s="19">
        <f t="shared" si="7"/>
        <v>1.171875</v>
      </c>
      <c r="I32" s="20">
        <f>VLOOKUP(B32,top_line_PYD!C$2:G$70,5,FALSE)</f>
        <v>3858</v>
      </c>
      <c r="J32" s="20">
        <f>Negotiations!D$5</f>
        <v>6500</v>
      </c>
      <c r="K32" s="41">
        <f t="shared" si="8"/>
        <v>0.59353846153846157</v>
      </c>
    </row>
    <row r="33" spans="1:17" x14ac:dyDescent="0.2">
      <c r="A33" s="47" t="s">
        <v>129</v>
      </c>
      <c r="B33" s="34" t="s">
        <v>88</v>
      </c>
      <c r="C33" s="35">
        <f>VLOOKUP(B33,top_line_PYD!C$2:G$70,3,FALSE)</f>
        <v>0.66700000000000004</v>
      </c>
      <c r="D33" s="35">
        <f>Negotiations!B$5</f>
        <v>0.64</v>
      </c>
      <c r="E33" s="35">
        <f t="shared" si="6"/>
        <v>1.0421875</v>
      </c>
      <c r="F33" s="35">
        <f>VLOOKUP(B33,top_line_PYD!C$2:G$70,4,FALSE)</f>
        <v>0.66700000000000004</v>
      </c>
      <c r="G33" s="35">
        <f>Negotiations!C$5</f>
        <v>0.64</v>
      </c>
      <c r="H33" s="35">
        <f t="shared" si="7"/>
        <v>1.0421875</v>
      </c>
      <c r="I33" s="36">
        <f>VLOOKUP(B33,top_line_PYD!C$2:G$70,5,FALSE)</f>
        <v>7079</v>
      </c>
      <c r="J33" s="36">
        <f>Negotiations!D$5</f>
        <v>6500</v>
      </c>
      <c r="K33" s="48">
        <f t="shared" si="8"/>
        <v>1.0890769230769231</v>
      </c>
    </row>
    <row r="34" spans="1:17" ht="15.75" x14ac:dyDescent="0.25">
      <c r="A34" s="42" t="s">
        <v>211</v>
      </c>
      <c r="B34" s="23"/>
      <c r="C34" s="23"/>
      <c r="D34" s="23"/>
      <c r="E34" s="23"/>
      <c r="F34" s="23"/>
      <c r="G34" s="23"/>
      <c r="H34" s="23"/>
      <c r="I34" s="23"/>
      <c r="J34" s="23"/>
      <c r="K34" s="43"/>
      <c r="L34" s="25"/>
      <c r="M34" s="25"/>
      <c r="N34" s="25"/>
      <c r="O34" s="25"/>
      <c r="P34" s="25"/>
      <c r="Q34" s="25"/>
    </row>
    <row r="35" spans="1:17" ht="15" x14ac:dyDescent="0.2">
      <c r="A35" s="44">
        <v>42055</v>
      </c>
      <c r="B35" s="27" t="s">
        <v>355</v>
      </c>
      <c r="C35" s="28"/>
      <c r="D35" s="28"/>
      <c r="E35" s="28"/>
      <c r="F35" s="28"/>
      <c r="G35" s="28"/>
      <c r="H35" s="28"/>
      <c r="I35" s="28"/>
      <c r="J35" s="28"/>
      <c r="K35" s="45"/>
    </row>
    <row r="36" spans="1:17" x14ac:dyDescent="0.2">
      <c r="A36" s="46" t="s">
        <v>112</v>
      </c>
      <c r="B36" s="31" t="s">
        <v>8</v>
      </c>
      <c r="C36" s="19">
        <f>VLOOKUP(B36,top_line_PYD!C$2:G$70,3,FALSE)</f>
        <v>0.65700000000000003</v>
      </c>
      <c r="D36" s="19">
        <f>Negotiations!B$5</f>
        <v>0.64</v>
      </c>
      <c r="E36" s="19">
        <f>C36/D36</f>
        <v>1.0265625</v>
      </c>
      <c r="F36" s="19">
        <f>VLOOKUP(B36,top_line_PYD!C$2:G$70,4,FALSE)</f>
        <v>0.65900000000000003</v>
      </c>
      <c r="G36" s="19">
        <f>Negotiations!C$5</f>
        <v>0.64</v>
      </c>
      <c r="H36" s="19">
        <f>F36/G36</f>
        <v>1.0296875000000001</v>
      </c>
      <c r="I36" s="20">
        <f>VLOOKUP(B36,top_line_PYD!C$2:G$70,5,FALSE)</f>
        <v>7919</v>
      </c>
      <c r="J36" s="20">
        <f>Negotiations!D$5</f>
        <v>6500</v>
      </c>
      <c r="K36" s="41">
        <f>I36/J36</f>
        <v>1.2183076923076923</v>
      </c>
    </row>
    <row r="37" spans="1:17" ht="15" x14ac:dyDescent="0.2">
      <c r="A37" s="44">
        <v>42075</v>
      </c>
      <c r="B37" s="27" t="s">
        <v>356</v>
      </c>
      <c r="C37" s="28"/>
      <c r="D37" s="28"/>
      <c r="E37" s="28"/>
      <c r="F37" s="28"/>
      <c r="G37" s="28"/>
      <c r="H37" s="28"/>
      <c r="I37" s="28"/>
      <c r="J37" s="28"/>
      <c r="K37" s="45"/>
    </row>
    <row r="38" spans="1:17" x14ac:dyDescent="0.2">
      <c r="A38" s="46" t="s">
        <v>116</v>
      </c>
      <c r="B38" s="31" t="s">
        <v>31</v>
      </c>
      <c r="C38" s="19">
        <f>VLOOKUP(B38,top_line_PYD!C$2:G$70,3,FALSE)</f>
        <v>0.73199999999999998</v>
      </c>
      <c r="D38" s="19">
        <f>Negotiations!B$5</f>
        <v>0.64</v>
      </c>
      <c r="E38" s="19">
        <f>C38/D38</f>
        <v>1.14375</v>
      </c>
      <c r="F38" s="19">
        <f>VLOOKUP(B38,top_line_PYD!C$2:G$70,4,FALSE)</f>
        <v>0.68500000000000005</v>
      </c>
      <c r="G38" s="19">
        <f>Negotiations!C$5</f>
        <v>0.64</v>
      </c>
      <c r="H38" s="19">
        <f>F38/G38</f>
        <v>1.0703125</v>
      </c>
      <c r="I38" s="20">
        <f>VLOOKUP(B38,top_line_PYD!C$2:G$70,5,FALSE)</f>
        <v>7059</v>
      </c>
      <c r="J38" s="20">
        <f>Negotiations!D$5</f>
        <v>6500</v>
      </c>
      <c r="K38" s="41">
        <f>I38/J38</f>
        <v>1.0860000000000001</v>
      </c>
    </row>
    <row r="39" spans="1:17" x14ac:dyDescent="0.2">
      <c r="A39" s="46" t="s">
        <v>118</v>
      </c>
      <c r="B39" s="31" t="s">
        <v>47</v>
      </c>
      <c r="C39" s="19">
        <f>VLOOKUP(B39,top_line_PYD!C$2:G$70,3,FALSE)</f>
        <v>0.53300000000000003</v>
      </c>
      <c r="D39" s="19">
        <f>Negotiations!B$5</f>
        <v>0.64</v>
      </c>
      <c r="E39" s="19">
        <f>C39/D39</f>
        <v>0.83281250000000007</v>
      </c>
      <c r="F39" s="19">
        <f>VLOOKUP(B39,top_line_PYD!C$2:G$70,4,FALSE)</f>
        <v>0.71199999999999997</v>
      </c>
      <c r="G39" s="19">
        <f>Negotiations!C$5</f>
        <v>0.64</v>
      </c>
      <c r="H39" s="19">
        <f>F39/G39</f>
        <v>1.1124999999999998</v>
      </c>
      <c r="I39" s="20">
        <f>VLOOKUP(B39,top_line_PYD!C$2:G$70,5,FALSE)</f>
        <v>7499</v>
      </c>
      <c r="J39" s="20">
        <f>Negotiations!D$5</f>
        <v>6500</v>
      </c>
      <c r="K39" s="41">
        <f>I39/J39</f>
        <v>1.1536923076923078</v>
      </c>
    </row>
    <row r="40" spans="1:17" x14ac:dyDescent="0.2">
      <c r="A40" s="46" t="s">
        <v>120</v>
      </c>
      <c r="B40" s="31" t="s">
        <v>60</v>
      </c>
      <c r="C40" s="19">
        <f>VLOOKUP(B40,top_line_PYD!C$2:G$70,3,FALSE)</f>
        <v>0.63700000000000001</v>
      </c>
      <c r="D40" s="19">
        <f>Negotiations!B$5</f>
        <v>0.64</v>
      </c>
      <c r="E40" s="19">
        <f>C40/D40</f>
        <v>0.99531250000000004</v>
      </c>
      <c r="F40" s="19">
        <f>VLOOKUP(B40,top_line_PYD!C$2:G$70,4,FALSE)</f>
        <v>0.63200000000000001</v>
      </c>
      <c r="G40" s="19">
        <f>Negotiations!C$5</f>
        <v>0.64</v>
      </c>
      <c r="H40" s="19">
        <f>F40/G40</f>
        <v>0.98750000000000004</v>
      </c>
      <c r="I40" s="20">
        <f>VLOOKUP(B40,top_line_PYD!C$2:G$70,5,FALSE)</f>
        <v>6844</v>
      </c>
      <c r="J40" s="20">
        <f>Negotiations!D$5</f>
        <v>6500</v>
      </c>
      <c r="K40" s="41">
        <f>I40/J40</f>
        <v>1.0529230769230769</v>
      </c>
    </row>
    <row r="41" spans="1:17" ht="15" x14ac:dyDescent="0.2">
      <c r="A41" s="44">
        <v>42135</v>
      </c>
      <c r="B41" s="27" t="s">
        <v>357</v>
      </c>
      <c r="C41" s="28"/>
      <c r="D41" s="28"/>
      <c r="E41" s="28"/>
      <c r="F41" s="28"/>
      <c r="G41" s="28"/>
      <c r="H41" s="28"/>
      <c r="I41" s="28"/>
      <c r="J41" s="28"/>
      <c r="K41" s="45"/>
    </row>
    <row r="42" spans="1:17" x14ac:dyDescent="0.2">
      <c r="A42" s="46" t="s">
        <v>144</v>
      </c>
      <c r="B42" s="31" t="s">
        <v>36</v>
      </c>
      <c r="C42" s="19">
        <f>VLOOKUP(B42,top_line_PYD!C$2:G$70,3,FALSE)</f>
        <v>0.70099999999999996</v>
      </c>
      <c r="D42" s="19">
        <f>Negotiations!B$5</f>
        <v>0.64</v>
      </c>
      <c r="E42" s="19">
        <f>C42/D42</f>
        <v>1.0953124999999999</v>
      </c>
      <c r="F42" s="19">
        <f>VLOOKUP(B42,top_line_PYD!C$2:G$70,4,FALSE)</f>
        <v>0.61899999999999999</v>
      </c>
      <c r="G42" s="19">
        <f>Negotiations!C$5</f>
        <v>0.64</v>
      </c>
      <c r="H42" s="19">
        <f>F42/G42</f>
        <v>0.96718749999999998</v>
      </c>
      <c r="I42" s="20">
        <f>VLOOKUP(B42,top_line_PYD!C$2:G$70,5,FALSE)</f>
        <v>7403</v>
      </c>
      <c r="J42" s="20">
        <f>Negotiations!D$5</f>
        <v>6500</v>
      </c>
      <c r="K42" s="41">
        <f>I42/J42</f>
        <v>1.1389230769230769</v>
      </c>
    </row>
    <row r="43" spans="1:17" x14ac:dyDescent="0.2">
      <c r="A43" s="46" t="s">
        <v>145</v>
      </c>
      <c r="B43" s="31" t="s">
        <v>52</v>
      </c>
      <c r="C43" s="19">
        <f>VLOOKUP(B43,top_line_PYD!C$2:G$70,3,FALSE)</f>
        <v>0.66900000000000004</v>
      </c>
      <c r="D43" s="19">
        <f>Negotiations!B$5</f>
        <v>0.64</v>
      </c>
      <c r="E43" s="19">
        <f>C43/D43</f>
        <v>1.0453125000000001</v>
      </c>
      <c r="F43" s="19">
        <f>VLOOKUP(B43,top_line_PYD!C$2:G$70,4,FALSE)</f>
        <v>0.56000000000000005</v>
      </c>
      <c r="G43" s="19">
        <f>Negotiations!C$5</f>
        <v>0.64</v>
      </c>
      <c r="H43" s="19">
        <f>F43/G43</f>
        <v>0.87500000000000011</v>
      </c>
      <c r="I43" s="20">
        <f>VLOOKUP(B43,top_line_PYD!C$2:G$70,5,FALSE)</f>
        <v>7233</v>
      </c>
      <c r="J43" s="20">
        <f>Negotiations!D$5</f>
        <v>6500</v>
      </c>
      <c r="K43" s="41">
        <f>I43/J43</f>
        <v>1.1127692307692307</v>
      </c>
    </row>
    <row r="44" spans="1:17" x14ac:dyDescent="0.2">
      <c r="A44" s="46" t="s">
        <v>146</v>
      </c>
      <c r="B44" s="31" t="s">
        <v>65</v>
      </c>
      <c r="C44" s="19">
        <f>VLOOKUP(B44,top_line_PYD!C$2:G$70,3,FALSE)</f>
        <v>0.33300000000000002</v>
      </c>
      <c r="D44" s="19">
        <f>Negotiations!B$5</f>
        <v>0.64</v>
      </c>
      <c r="E44" s="19">
        <f>C44/D44</f>
        <v>0.52031250000000007</v>
      </c>
      <c r="F44" s="19">
        <f>VLOOKUP(B44,top_line_PYD!C$2:G$70,4,FALSE)</f>
        <v>0.75</v>
      </c>
      <c r="G44" s="19">
        <f>Negotiations!C$5</f>
        <v>0.64</v>
      </c>
      <c r="H44" s="19">
        <f>F44/G44</f>
        <v>1.171875</v>
      </c>
      <c r="I44" s="20">
        <f>VLOOKUP(B44,top_line_PYD!C$2:G$70,5,FALSE)</f>
        <v>10448</v>
      </c>
      <c r="J44" s="20">
        <f>Negotiations!D$5</f>
        <v>6500</v>
      </c>
      <c r="K44" s="41">
        <f>I44/J44</f>
        <v>1.6073846153846154</v>
      </c>
    </row>
    <row r="45" spans="1:17" x14ac:dyDescent="0.2">
      <c r="A45" s="46" t="s">
        <v>147</v>
      </c>
      <c r="B45" s="31" t="s">
        <v>75</v>
      </c>
      <c r="C45" s="19">
        <f>VLOOKUP(B45,top_line_PYD!C$2:G$70,3,FALSE)</f>
        <v>0.61499999999999999</v>
      </c>
      <c r="D45" s="19">
        <f>Negotiations!B$5</f>
        <v>0.64</v>
      </c>
      <c r="E45" s="19">
        <f>C45/D45</f>
        <v>0.9609375</v>
      </c>
      <c r="F45" s="19">
        <f>VLOOKUP(B45,top_line_PYD!C$2:G$70,4,FALSE)</f>
        <v>0.53800000000000003</v>
      </c>
      <c r="G45" s="19">
        <f>Negotiations!C$5</f>
        <v>0.64</v>
      </c>
      <c r="H45" s="19">
        <f>F45/G45</f>
        <v>0.84062500000000007</v>
      </c>
      <c r="I45" s="20">
        <f>VLOOKUP(B45,top_line_PYD!C$2:G$70,5,FALSE)</f>
        <v>4911</v>
      </c>
      <c r="J45" s="20">
        <f>Negotiations!D$5</f>
        <v>6500</v>
      </c>
      <c r="K45" s="41">
        <f>I45/J45</f>
        <v>0.75553846153846149</v>
      </c>
    </row>
    <row r="46" spans="1:17" ht="15.75" x14ac:dyDescent="0.25">
      <c r="A46" s="42" t="s">
        <v>220</v>
      </c>
      <c r="B46" s="23"/>
      <c r="C46" s="23"/>
      <c r="D46" s="23"/>
      <c r="E46" s="23"/>
      <c r="F46" s="23"/>
      <c r="G46" s="23"/>
      <c r="H46" s="23"/>
      <c r="I46" s="23"/>
      <c r="J46" s="23"/>
      <c r="K46" s="43"/>
      <c r="L46" s="25"/>
      <c r="M46" s="25"/>
      <c r="N46" s="25"/>
      <c r="O46" s="25"/>
      <c r="P46" s="25"/>
      <c r="Q46" s="25"/>
    </row>
    <row r="47" spans="1:17" ht="15" x14ac:dyDescent="0.2">
      <c r="A47" s="44">
        <v>42130</v>
      </c>
      <c r="B47" s="27" t="s">
        <v>358</v>
      </c>
      <c r="C47" s="28"/>
      <c r="D47" s="28"/>
      <c r="E47" s="28"/>
      <c r="F47" s="28"/>
      <c r="G47" s="28"/>
      <c r="H47" s="28"/>
      <c r="I47" s="28"/>
      <c r="J47" s="28"/>
      <c r="K47" s="45"/>
    </row>
    <row r="48" spans="1:17" x14ac:dyDescent="0.2">
      <c r="A48" s="46" t="s">
        <v>130</v>
      </c>
      <c r="B48" s="32" t="s">
        <v>33</v>
      </c>
      <c r="C48" s="19">
        <f>VLOOKUP(B48,top_line_PYD!C$2:G$70,3,FALSE)</f>
        <v>0.63500000000000001</v>
      </c>
      <c r="D48" s="19">
        <f>Negotiations!B$5</f>
        <v>0.64</v>
      </c>
      <c r="E48" s="19">
        <f>C48/D48</f>
        <v>0.9921875</v>
      </c>
      <c r="F48" s="19">
        <f>VLOOKUP(B48,top_line_PYD!C$2:G$70,4,FALSE)</f>
        <v>0.629</v>
      </c>
      <c r="G48" s="19">
        <f>Negotiations!C$5</f>
        <v>0.64</v>
      </c>
      <c r="H48" s="19">
        <f>F48/G48</f>
        <v>0.98281249999999998</v>
      </c>
      <c r="I48" s="20">
        <f>VLOOKUP(B48,top_line_PYD!C$2:G$70,5,FALSE)</f>
        <v>6673</v>
      </c>
      <c r="J48" s="20">
        <f>Negotiations!D$5</f>
        <v>6500</v>
      </c>
      <c r="K48" s="41">
        <f>I48/J48</f>
        <v>1.0266153846153847</v>
      </c>
    </row>
    <row r="49" spans="1:17" x14ac:dyDescent="0.2">
      <c r="A49" s="46" t="s">
        <v>132</v>
      </c>
      <c r="B49" s="31" t="s">
        <v>49</v>
      </c>
      <c r="C49" s="19">
        <f>VLOOKUP(B49,top_line_PYD!C$2:G$70,3,FALSE)</f>
        <v>0.67600000000000005</v>
      </c>
      <c r="D49" s="19">
        <f>Negotiations!B$5</f>
        <v>0.64</v>
      </c>
      <c r="E49" s="19">
        <f>C49/D49</f>
        <v>1.0562500000000001</v>
      </c>
      <c r="F49" s="19">
        <f>VLOOKUP(B49,top_line_PYD!C$2:G$70,4,FALSE)</f>
        <v>0.68</v>
      </c>
      <c r="G49" s="19">
        <f>Negotiations!C$5</f>
        <v>0.64</v>
      </c>
      <c r="H49" s="19">
        <f>F49/G49</f>
        <v>1.0625</v>
      </c>
      <c r="I49" s="20">
        <f>VLOOKUP(B49,top_line_PYD!C$2:G$70,5,FALSE)</f>
        <v>4491</v>
      </c>
      <c r="J49" s="20">
        <f>Negotiations!D$5</f>
        <v>6500</v>
      </c>
      <c r="K49" s="41">
        <f>I49/J49</f>
        <v>0.69092307692307697</v>
      </c>
    </row>
    <row r="50" spans="1:17" x14ac:dyDescent="0.2">
      <c r="A50" s="46" t="s">
        <v>133</v>
      </c>
      <c r="B50" s="31" t="s">
        <v>62</v>
      </c>
      <c r="C50" s="19">
        <f>VLOOKUP(B50,top_line_PYD!C$2:G$70,3,FALSE)</f>
        <v>0</v>
      </c>
      <c r="D50" s="19">
        <f>Negotiations!B$5</f>
        <v>0.64</v>
      </c>
      <c r="E50" s="19">
        <f>C50/D50</f>
        <v>0</v>
      </c>
      <c r="F50" s="19">
        <f>VLOOKUP(B50,top_line_PYD!C$2:G$70,4,FALSE)</f>
        <v>0</v>
      </c>
      <c r="G50" s="19">
        <f>Negotiations!C$5</f>
        <v>0.64</v>
      </c>
      <c r="H50" s="19">
        <f>F50/G50</f>
        <v>0</v>
      </c>
      <c r="I50" s="20">
        <f>VLOOKUP(B50,top_line_PYD!C$2:G$70,5,FALSE)</f>
        <v>0</v>
      </c>
      <c r="J50" s="20">
        <f>Negotiations!D$5</f>
        <v>6500</v>
      </c>
      <c r="K50" s="41">
        <f>I50/J50</f>
        <v>0</v>
      </c>
    </row>
    <row r="51" spans="1:17" ht="15.75" x14ac:dyDescent="0.25">
      <c r="A51" s="42" t="s">
        <v>224</v>
      </c>
      <c r="B51" s="23"/>
      <c r="C51" s="23"/>
      <c r="D51" s="23"/>
      <c r="E51" s="23"/>
      <c r="F51" s="23"/>
      <c r="G51" s="23"/>
      <c r="H51" s="23"/>
      <c r="I51" s="23"/>
      <c r="J51" s="23"/>
      <c r="K51" s="43"/>
      <c r="L51" s="25"/>
      <c r="M51" s="25"/>
      <c r="N51" s="25"/>
      <c r="O51" s="25"/>
      <c r="P51" s="25"/>
      <c r="Q51" s="25"/>
    </row>
    <row r="52" spans="1:17" ht="15" x14ac:dyDescent="0.2">
      <c r="A52" s="44">
        <v>42170</v>
      </c>
      <c r="B52" s="27" t="s">
        <v>359</v>
      </c>
      <c r="C52" s="28"/>
      <c r="D52" s="28"/>
      <c r="E52" s="28"/>
      <c r="F52" s="28"/>
      <c r="G52" s="28"/>
      <c r="H52" s="28"/>
      <c r="I52" s="28"/>
      <c r="J52" s="28"/>
      <c r="K52" s="45"/>
    </row>
    <row r="53" spans="1:17" x14ac:dyDescent="0.2">
      <c r="A53" s="46" t="s">
        <v>134</v>
      </c>
      <c r="B53" s="31" t="s">
        <v>34</v>
      </c>
      <c r="C53" s="19">
        <f>VLOOKUP(B53,top_line_PYD!C$2:G$70,3,FALSE)</f>
        <v>0.76900000000000002</v>
      </c>
      <c r="D53" s="19">
        <f>Negotiations!B$5</f>
        <v>0.64</v>
      </c>
      <c r="E53" s="19">
        <f>C53/D53</f>
        <v>1.2015625000000001</v>
      </c>
      <c r="F53" s="19">
        <f>VLOOKUP(B53,top_line_PYD!C$2:G$70,4,FALSE)</f>
        <v>0.73899999999999999</v>
      </c>
      <c r="G53" s="19">
        <f>Negotiations!C$5</f>
        <v>0.64</v>
      </c>
      <c r="H53" s="19">
        <f>F53/G53</f>
        <v>1.1546874999999999</v>
      </c>
      <c r="I53" s="20">
        <f>VLOOKUP(B53,top_line_PYD!C$2:G$70,5,FALSE)</f>
        <v>10836</v>
      </c>
      <c r="J53" s="20">
        <f>Negotiations!D$5</f>
        <v>6500</v>
      </c>
      <c r="K53" s="41">
        <f>I53/J53</f>
        <v>1.6670769230769231</v>
      </c>
    </row>
    <row r="54" spans="1:17" x14ac:dyDescent="0.2">
      <c r="A54" s="46" t="s">
        <v>135</v>
      </c>
      <c r="B54" s="31" t="s">
        <v>50</v>
      </c>
      <c r="C54" s="19">
        <f>VLOOKUP(B54,top_line_PYD!C$2:G$70,3,FALSE)</f>
        <v>0.58199999999999996</v>
      </c>
      <c r="D54" s="19">
        <f>Negotiations!B$5</f>
        <v>0.64</v>
      </c>
      <c r="E54" s="19">
        <f>C54/D54</f>
        <v>0.90937499999999993</v>
      </c>
      <c r="F54" s="19">
        <f>VLOOKUP(B54,top_line_PYD!C$2:G$70,4,FALSE)</f>
        <v>0.64300000000000002</v>
      </c>
      <c r="G54" s="19">
        <f>Negotiations!C$5</f>
        <v>0.64</v>
      </c>
      <c r="H54" s="19">
        <f>F54/G54</f>
        <v>1.0046875</v>
      </c>
      <c r="I54" s="20">
        <f>VLOOKUP(B54,top_line_PYD!C$2:G$70,5,FALSE)</f>
        <v>6520</v>
      </c>
      <c r="J54" s="20">
        <f>Negotiations!D$5</f>
        <v>6500</v>
      </c>
      <c r="K54" s="41">
        <f>I54/J54</f>
        <v>1.003076923076923</v>
      </c>
    </row>
    <row r="55" spans="1:17" x14ac:dyDescent="0.2">
      <c r="A55" s="46" t="s">
        <v>136</v>
      </c>
      <c r="B55" s="31" t="s">
        <v>63</v>
      </c>
      <c r="C55" s="19">
        <f>VLOOKUP(B55,top_line_PYD!C$2:G$70,3,FALSE)</f>
        <v>0.76600000000000001</v>
      </c>
      <c r="D55" s="19">
        <f>Negotiations!B$5</f>
        <v>0.64</v>
      </c>
      <c r="E55" s="19">
        <f>C55/D55</f>
        <v>1.1968749999999999</v>
      </c>
      <c r="F55" s="19">
        <f>VLOOKUP(B55,top_line_PYD!C$2:G$70,4,FALSE)</f>
        <v>0.72599999999999998</v>
      </c>
      <c r="G55" s="19">
        <f>Negotiations!C$5</f>
        <v>0.64</v>
      </c>
      <c r="H55" s="19">
        <f>F55/G55</f>
        <v>1.1343749999999999</v>
      </c>
      <c r="I55" s="20">
        <f>VLOOKUP(B55,top_line_PYD!C$2:G$70,5,FALSE)</f>
        <v>6951</v>
      </c>
      <c r="J55" s="20">
        <f>Negotiations!D$5</f>
        <v>6500</v>
      </c>
      <c r="K55" s="41">
        <f>I55/J55</f>
        <v>1.0693846153846154</v>
      </c>
    </row>
    <row r="56" spans="1:17" x14ac:dyDescent="0.2">
      <c r="A56" s="46" t="s">
        <v>137</v>
      </c>
      <c r="B56" s="31" t="s">
        <v>73</v>
      </c>
      <c r="C56" s="19">
        <f>VLOOKUP(B56,top_line_PYD!C$2:G$70,3,FALSE)</f>
        <v>0.59399999999999997</v>
      </c>
      <c r="D56" s="19">
        <f>Negotiations!B$5</f>
        <v>0.64</v>
      </c>
      <c r="E56" s="19">
        <f>C56/D56</f>
        <v>0.92812499999999998</v>
      </c>
      <c r="F56" s="19">
        <f>VLOOKUP(B56,top_line_PYD!C$2:G$70,4,FALSE)</f>
        <v>0.67500000000000004</v>
      </c>
      <c r="G56" s="19">
        <f>Negotiations!C$5</f>
        <v>0.64</v>
      </c>
      <c r="H56" s="19">
        <f>F56/G56</f>
        <v>1.0546875</v>
      </c>
      <c r="I56" s="20">
        <f>VLOOKUP(B56,top_line_PYD!C$2:G$70,5,FALSE)</f>
        <v>4711</v>
      </c>
      <c r="J56" s="20">
        <f>Negotiations!D$5</f>
        <v>6500</v>
      </c>
      <c r="K56" s="41">
        <f>I56/J56</f>
        <v>0.72476923076923072</v>
      </c>
    </row>
    <row r="57" spans="1:17" x14ac:dyDescent="0.2">
      <c r="A57" s="46" t="s">
        <v>139</v>
      </c>
      <c r="B57" s="31" t="s">
        <v>81</v>
      </c>
      <c r="C57" s="19">
        <f>VLOOKUP(B57,top_line_PYD!C$2:G$70,3,FALSE)</f>
        <v>0.82799999999999996</v>
      </c>
      <c r="D57" s="19">
        <f>Negotiations!B$5</f>
        <v>0.64</v>
      </c>
      <c r="E57" s="19">
        <f>C57/D57</f>
        <v>1.29375</v>
      </c>
      <c r="F57" s="19">
        <f>VLOOKUP(B57,top_line_PYD!C$2:G$70,4,FALSE)</f>
        <v>0.67600000000000005</v>
      </c>
      <c r="G57" s="19">
        <f>Negotiations!C$5</f>
        <v>0.64</v>
      </c>
      <c r="H57" s="19">
        <f>F57/G57</f>
        <v>1.0562500000000001</v>
      </c>
      <c r="I57" s="20">
        <f>VLOOKUP(B57,top_line_PYD!C$2:G$70,5,FALSE)</f>
        <v>7143</v>
      </c>
      <c r="J57" s="20">
        <f>Negotiations!D$5</f>
        <v>6500</v>
      </c>
      <c r="K57" s="41">
        <f>I57/J57</f>
        <v>1.0989230769230769</v>
      </c>
    </row>
    <row r="58" spans="1:17" ht="15" x14ac:dyDescent="0.2">
      <c r="A58" s="44">
        <v>42145</v>
      </c>
      <c r="B58" s="27" t="s">
        <v>360</v>
      </c>
      <c r="C58" s="28"/>
      <c r="D58" s="28"/>
      <c r="E58" s="28"/>
      <c r="F58" s="28"/>
      <c r="G58" s="28"/>
      <c r="H58" s="28"/>
      <c r="I58" s="28"/>
      <c r="J58" s="28"/>
      <c r="K58" s="45"/>
    </row>
    <row r="59" spans="1:17" x14ac:dyDescent="0.2">
      <c r="A59" s="46" t="s">
        <v>169</v>
      </c>
      <c r="B59" s="31" t="s">
        <v>41</v>
      </c>
      <c r="C59" s="19">
        <f>VLOOKUP(B59,top_line_PYD!C$2:G$70,3,FALSE)</f>
        <v>0.69399999999999995</v>
      </c>
      <c r="D59" s="19">
        <f>Negotiations!B$5</f>
        <v>0.64</v>
      </c>
      <c r="E59" s="19">
        <f>C59/D59</f>
        <v>1.0843749999999999</v>
      </c>
      <c r="F59" s="19">
        <f>VLOOKUP(B59,top_line_PYD!C$2:G$70,4,FALSE)</f>
        <v>0.69199999999999995</v>
      </c>
      <c r="G59" s="19">
        <f>Negotiations!C$5</f>
        <v>0.64</v>
      </c>
      <c r="H59" s="19">
        <f>F59/G59</f>
        <v>1.0812499999999998</v>
      </c>
      <c r="I59" s="20">
        <f>VLOOKUP(B59,top_line_PYD!C$2:G$70,5,FALSE)</f>
        <v>8949</v>
      </c>
      <c r="J59" s="20">
        <f>Negotiations!D$5</f>
        <v>6500</v>
      </c>
      <c r="K59" s="41">
        <f>I59/J59</f>
        <v>1.3767692307692307</v>
      </c>
    </row>
    <row r="60" spans="1:17" x14ac:dyDescent="0.2">
      <c r="A60" s="47" t="s">
        <v>170</v>
      </c>
      <c r="B60" s="34" t="s">
        <v>57</v>
      </c>
      <c r="C60" s="35">
        <f>VLOOKUP(B60,top_line_PYD!C$2:G$70,3,FALSE)</f>
        <v>0.71899999999999997</v>
      </c>
      <c r="D60" s="35">
        <f>Negotiations!B$5</f>
        <v>0.64</v>
      </c>
      <c r="E60" s="35">
        <f>C60/D60</f>
        <v>1.1234374999999999</v>
      </c>
      <c r="F60" s="35">
        <f>VLOOKUP(B60,top_line_PYD!C$2:G$70,4,FALSE)</f>
        <v>0.77100000000000002</v>
      </c>
      <c r="G60" s="35">
        <f>Negotiations!C$5</f>
        <v>0.64</v>
      </c>
      <c r="H60" s="35">
        <f>F60/G60</f>
        <v>1.2046874999999999</v>
      </c>
      <c r="I60" s="36">
        <f>VLOOKUP(B60,top_line_PYD!C$2:G$70,5,FALSE)</f>
        <v>8834</v>
      </c>
      <c r="J60" s="36">
        <f>Negotiations!D$5</f>
        <v>6500</v>
      </c>
      <c r="K60" s="48">
        <f>I60/J60</f>
        <v>1.3590769230769231</v>
      </c>
    </row>
    <row r="61" spans="1:17" ht="15.75" x14ac:dyDescent="0.25">
      <c r="A61" s="42" t="s">
        <v>232</v>
      </c>
      <c r="B61" s="23"/>
      <c r="C61" s="23"/>
      <c r="D61" s="23"/>
      <c r="E61" s="23"/>
      <c r="F61" s="23"/>
      <c r="G61" s="23"/>
      <c r="H61" s="23"/>
      <c r="I61" s="23"/>
      <c r="J61" s="23"/>
      <c r="K61" s="43"/>
      <c r="L61" s="25"/>
      <c r="M61" s="25"/>
      <c r="N61" s="25"/>
      <c r="O61" s="25"/>
      <c r="P61" s="25"/>
      <c r="Q61" s="25"/>
    </row>
    <row r="62" spans="1:17" ht="15" x14ac:dyDescent="0.2">
      <c r="A62" s="44">
        <v>42060</v>
      </c>
      <c r="B62" s="27" t="s">
        <v>361</v>
      </c>
      <c r="C62" s="28"/>
      <c r="D62" s="28"/>
      <c r="E62" s="28"/>
      <c r="F62" s="28"/>
      <c r="G62" s="28"/>
      <c r="H62" s="28"/>
      <c r="I62" s="28"/>
      <c r="J62" s="28"/>
      <c r="K62" s="45"/>
    </row>
    <row r="63" spans="1:17" x14ac:dyDescent="0.2">
      <c r="A63" s="46" t="s">
        <v>113</v>
      </c>
      <c r="B63" s="31" t="s">
        <v>9</v>
      </c>
      <c r="C63" s="19">
        <f>VLOOKUP(B63,top_line_PYD!C$2:G$70,3,FALSE)</f>
        <v>0.70899999999999996</v>
      </c>
      <c r="D63" s="19">
        <f>Negotiations!B$5</f>
        <v>0.64</v>
      </c>
      <c r="E63" s="19">
        <f>C63/D63</f>
        <v>1.1078124999999999</v>
      </c>
      <c r="F63" s="19">
        <f>VLOOKUP(B63,top_line_PYD!C$2:G$70,4,FALSE)</f>
        <v>0.62</v>
      </c>
      <c r="G63" s="19">
        <f>Negotiations!C$5</f>
        <v>0.64</v>
      </c>
      <c r="H63" s="19">
        <f>F63/G63</f>
        <v>0.96875</v>
      </c>
      <c r="I63" s="20">
        <f>VLOOKUP(B63,top_line_PYD!C$2:G$70,5,FALSE)</f>
        <v>8422</v>
      </c>
      <c r="J63" s="20">
        <f>Negotiations!D$5</f>
        <v>6500</v>
      </c>
      <c r="K63" s="41">
        <f>I63/J63</f>
        <v>1.2956923076923077</v>
      </c>
    </row>
    <row r="64" spans="1:17" ht="15.75" x14ac:dyDescent="0.25">
      <c r="A64" s="42" t="s">
        <v>234</v>
      </c>
      <c r="B64" s="23"/>
      <c r="C64" s="23"/>
      <c r="D64" s="23"/>
      <c r="E64" s="23"/>
      <c r="F64" s="23"/>
      <c r="G64" s="23"/>
      <c r="H64" s="23"/>
      <c r="I64" s="23"/>
      <c r="J64" s="23"/>
      <c r="K64" s="43"/>
      <c r="L64" s="25"/>
      <c r="M64" s="25"/>
      <c r="N64" s="25"/>
      <c r="O64" s="25"/>
      <c r="P64" s="25"/>
      <c r="Q64" s="25"/>
    </row>
    <row r="65" spans="1:11" ht="15" x14ac:dyDescent="0.2">
      <c r="A65" s="44">
        <v>42015</v>
      </c>
      <c r="B65" s="27" t="s">
        <v>362</v>
      </c>
      <c r="C65" s="28"/>
      <c r="D65" s="28"/>
      <c r="E65" s="28"/>
      <c r="F65" s="28"/>
      <c r="G65" s="28"/>
      <c r="H65" s="28"/>
      <c r="I65" s="28"/>
      <c r="J65" s="28"/>
      <c r="K65" s="45"/>
    </row>
    <row r="66" spans="1:11" x14ac:dyDescent="0.2">
      <c r="A66" s="46" t="s">
        <v>96</v>
      </c>
      <c r="B66" s="31" t="s">
        <v>2</v>
      </c>
      <c r="C66" s="19">
        <f>VLOOKUP(B66,top_line_PYD!C$2:G$70,3,FALSE)</f>
        <v>0.70799999999999996</v>
      </c>
      <c r="D66" s="19">
        <f>Negotiations!B$5</f>
        <v>0.64</v>
      </c>
      <c r="E66" s="19">
        <f>C66/D66</f>
        <v>1.10625</v>
      </c>
      <c r="F66" s="19">
        <f>VLOOKUP(B66,top_line_PYD!C$2:G$70,4,FALSE)</f>
        <v>0.66700000000000004</v>
      </c>
      <c r="G66" s="19">
        <f>Negotiations!C$5</f>
        <v>0.64</v>
      </c>
      <c r="H66" s="19">
        <f>F66/G66</f>
        <v>1.0421875</v>
      </c>
      <c r="I66" s="20">
        <f>VLOOKUP(B66,top_line_PYD!C$2:G$70,5,FALSE)</f>
        <v>10598</v>
      </c>
      <c r="J66" s="20">
        <f>Negotiations!D$5</f>
        <v>6500</v>
      </c>
      <c r="K66" s="41">
        <f>I66/J66</f>
        <v>1.6304615384615384</v>
      </c>
    </row>
    <row r="67" spans="1:11" ht="15" x14ac:dyDescent="0.2">
      <c r="A67" s="44">
        <v>42020</v>
      </c>
      <c r="B67" s="27" t="s">
        <v>374</v>
      </c>
      <c r="C67" s="28"/>
      <c r="D67" s="28"/>
      <c r="E67" s="28"/>
      <c r="F67" s="28"/>
      <c r="G67" s="28"/>
      <c r="H67" s="28"/>
      <c r="I67" s="28"/>
      <c r="J67" s="28"/>
      <c r="K67" s="45"/>
    </row>
    <row r="68" spans="1:11" x14ac:dyDescent="0.2">
      <c r="A68" s="46" t="s">
        <v>97</v>
      </c>
      <c r="B68" s="31" t="s">
        <v>25</v>
      </c>
      <c r="C68" s="19">
        <f>VLOOKUP(B68,top_line_PYD!C$2:G$70,3,FALSE)</f>
        <v>0.66700000000000004</v>
      </c>
      <c r="D68" s="19">
        <f>Negotiations!B$5</f>
        <v>0.64</v>
      </c>
      <c r="E68" s="19">
        <f>C68/D68</f>
        <v>1.0421875</v>
      </c>
      <c r="F68" s="19">
        <f>VLOOKUP(B68,top_line_PYD!C$2:G$70,4,FALSE)</f>
        <v>0.74199999999999999</v>
      </c>
      <c r="G68" s="19">
        <f>Negotiations!C$5</f>
        <v>0.64</v>
      </c>
      <c r="H68" s="19">
        <f>F68/G68</f>
        <v>1.159375</v>
      </c>
      <c r="I68" s="20">
        <f>VLOOKUP(B68,top_line_PYD!C$2:G$70,5,FALSE)</f>
        <v>9838</v>
      </c>
      <c r="J68" s="20">
        <f>Negotiations!D$5</f>
        <v>6500</v>
      </c>
      <c r="K68" s="41">
        <f>I68/J68</f>
        <v>1.5135384615384615</v>
      </c>
    </row>
    <row r="69" spans="1:11" x14ac:dyDescent="0.2">
      <c r="A69" s="46" t="s">
        <v>98</v>
      </c>
      <c r="B69" s="31" t="s">
        <v>43</v>
      </c>
      <c r="C69" s="19">
        <f>VLOOKUP(B69,top_line_PYD!C$2:G$70,3,FALSE)</f>
        <v>0</v>
      </c>
      <c r="D69" s="19">
        <f>Negotiations!B$5</f>
        <v>0.64</v>
      </c>
      <c r="E69" s="19">
        <f>C69/D69</f>
        <v>0</v>
      </c>
      <c r="F69" s="19">
        <f>VLOOKUP(B69,top_line_PYD!C$2:G$70,4,FALSE)</f>
        <v>0</v>
      </c>
      <c r="G69" s="19">
        <f>Negotiations!C$5</f>
        <v>0.64</v>
      </c>
      <c r="H69" s="19">
        <f>F69/G69</f>
        <v>0</v>
      </c>
      <c r="I69" s="20">
        <f>VLOOKUP(B69,top_line_PYD!C$2:G$70,5,FALSE)</f>
        <v>0</v>
      </c>
      <c r="J69" s="20">
        <f>Negotiations!D$5</f>
        <v>6500</v>
      </c>
      <c r="K69" s="41">
        <f>I69/J69</f>
        <v>0</v>
      </c>
    </row>
    <row r="70" spans="1:11" ht="15" x14ac:dyDescent="0.2">
      <c r="A70" s="44">
        <v>42030</v>
      </c>
      <c r="B70" s="27" t="s">
        <v>364</v>
      </c>
      <c r="C70" s="28"/>
      <c r="D70" s="28"/>
      <c r="E70" s="28"/>
      <c r="F70" s="28"/>
      <c r="G70" s="28"/>
      <c r="H70" s="28"/>
      <c r="I70" s="28"/>
      <c r="J70" s="28"/>
      <c r="K70" s="45"/>
    </row>
    <row r="71" spans="1:11" x14ac:dyDescent="0.2">
      <c r="A71" s="46" t="s">
        <v>109</v>
      </c>
      <c r="B71" s="31" t="s">
        <v>27</v>
      </c>
      <c r="C71" s="19">
        <f>VLOOKUP(B71,top_line_PYD!C$2:G$70,3,FALSE)</f>
        <v>0.64300000000000002</v>
      </c>
      <c r="D71" s="19">
        <f>Negotiations!B$5</f>
        <v>0.64</v>
      </c>
      <c r="E71" s="19">
        <f>C71/D71</f>
        <v>1.0046875</v>
      </c>
      <c r="F71" s="19">
        <f>VLOOKUP(B71,top_line_PYD!C$2:G$70,4,FALSE)</f>
        <v>0.55600000000000005</v>
      </c>
      <c r="G71" s="19">
        <f>Negotiations!C$5</f>
        <v>0.64</v>
      </c>
      <c r="H71" s="19">
        <f>F71/G71</f>
        <v>0.86875000000000002</v>
      </c>
      <c r="I71" s="20">
        <f>VLOOKUP(B71,top_line_PYD!C$2:G$70,5,FALSE)</f>
        <v>9509</v>
      </c>
      <c r="J71" s="20">
        <f>Negotiations!D$5</f>
        <v>6500</v>
      </c>
      <c r="K71" s="41">
        <f>I71/J71</f>
        <v>1.462923076923077</v>
      </c>
    </row>
    <row r="72" spans="1:11" ht="15" x14ac:dyDescent="0.2">
      <c r="A72" s="44">
        <v>42035</v>
      </c>
      <c r="B72" s="27" t="s">
        <v>365</v>
      </c>
      <c r="C72" s="28"/>
      <c r="D72" s="28"/>
      <c r="E72" s="28"/>
      <c r="F72" s="28"/>
      <c r="G72" s="28"/>
      <c r="H72" s="28"/>
      <c r="I72" s="28"/>
      <c r="J72" s="28"/>
      <c r="K72" s="45"/>
    </row>
    <row r="73" spans="1:11" x14ac:dyDescent="0.2">
      <c r="A73" s="46" t="s">
        <v>110</v>
      </c>
      <c r="B73" s="31" t="s">
        <v>29</v>
      </c>
      <c r="C73" s="19">
        <f>VLOOKUP(B73,top_line_PYD!C$2:G$70,3,FALSE)</f>
        <v>0.69</v>
      </c>
      <c r="D73" s="19">
        <f>Negotiations!B$5</f>
        <v>0.64</v>
      </c>
      <c r="E73" s="19">
        <f>C73/D73</f>
        <v>1.078125</v>
      </c>
      <c r="F73" s="19">
        <f>VLOOKUP(B73,top_line_PYD!C$2:G$70,4,FALSE)</f>
        <v>0.63100000000000001</v>
      </c>
      <c r="G73" s="19">
        <f>Negotiations!C$5</f>
        <v>0.64</v>
      </c>
      <c r="H73" s="19">
        <f>F73/G73</f>
        <v>0.98593750000000002</v>
      </c>
      <c r="I73" s="20">
        <f>VLOOKUP(B73,top_line_PYD!C$2:G$70,5,FALSE)</f>
        <v>6959</v>
      </c>
      <c r="J73" s="20">
        <f>Negotiations!D$5</f>
        <v>6500</v>
      </c>
      <c r="K73" s="41">
        <f>I73/J73</f>
        <v>1.0706153846153845</v>
      </c>
    </row>
    <row r="74" spans="1:11" x14ac:dyDescent="0.2">
      <c r="A74" s="46" t="s">
        <v>111</v>
      </c>
      <c r="B74" s="32" t="s">
        <v>46</v>
      </c>
      <c r="C74" s="19">
        <f>VLOOKUP(B74,top_line_PYD!C$2:G$70,3,FALSE)</f>
        <v>0.5</v>
      </c>
      <c r="D74" s="19">
        <f>Negotiations!B$5</f>
        <v>0.64</v>
      </c>
      <c r="E74" s="19">
        <f>C74/D74</f>
        <v>0.78125</v>
      </c>
      <c r="F74" s="19">
        <f>VLOOKUP(B74,top_line_PYD!C$2:G$70,4,FALSE)</f>
        <v>0.57999999999999996</v>
      </c>
      <c r="G74" s="19">
        <f>Negotiations!C$5</f>
        <v>0.64</v>
      </c>
      <c r="H74" s="19">
        <f>F74/G74</f>
        <v>0.90624999999999989</v>
      </c>
      <c r="I74" s="20">
        <f>VLOOKUP(B74,top_line_PYD!C$2:G$70,5,FALSE)</f>
        <v>7605</v>
      </c>
      <c r="J74" s="20">
        <f>Negotiations!D$5</f>
        <v>6500</v>
      </c>
      <c r="K74" s="41">
        <f>I74/J74</f>
        <v>1.17</v>
      </c>
    </row>
    <row r="75" spans="1:11" ht="15" x14ac:dyDescent="0.2">
      <c r="A75" s="44">
        <v>42080</v>
      </c>
      <c r="B75" s="27" t="s">
        <v>366</v>
      </c>
      <c r="C75" s="28"/>
      <c r="D75" s="28"/>
      <c r="E75" s="28"/>
      <c r="F75" s="28"/>
      <c r="G75" s="28"/>
      <c r="H75" s="28"/>
      <c r="I75" s="28"/>
      <c r="J75" s="28"/>
      <c r="K75" s="45"/>
    </row>
    <row r="76" spans="1:11" x14ac:dyDescent="0.2">
      <c r="A76" s="46" t="s">
        <v>121</v>
      </c>
      <c r="B76" s="31" t="s">
        <v>12</v>
      </c>
      <c r="C76" s="19">
        <f>VLOOKUP(B76,top_line_PYD!C$2:G$70,3,FALSE)</f>
        <v>0.69299999999999995</v>
      </c>
      <c r="D76" s="19">
        <f>Negotiations!B$5</f>
        <v>0.64</v>
      </c>
      <c r="E76" s="19">
        <f>C76/D76</f>
        <v>1.0828125</v>
      </c>
      <c r="F76" s="19">
        <f>VLOOKUP(B76,top_line_PYD!C$2:G$70,4,FALSE)</f>
        <v>0.61</v>
      </c>
      <c r="G76" s="19">
        <f>Negotiations!C$5</f>
        <v>0.64</v>
      </c>
      <c r="H76" s="19">
        <f>F76/G76</f>
        <v>0.953125</v>
      </c>
      <c r="I76" s="20">
        <f>VLOOKUP(B76,top_line_PYD!C$2:G$70,5,FALSE)</f>
        <v>9766</v>
      </c>
      <c r="J76" s="20">
        <f>Negotiations!D$5</f>
        <v>6500</v>
      </c>
      <c r="K76" s="41">
        <f>I76/J76</f>
        <v>1.5024615384615385</v>
      </c>
    </row>
    <row r="77" spans="1:11" ht="15" x14ac:dyDescent="0.2">
      <c r="A77" s="44">
        <v>42090</v>
      </c>
      <c r="B77" s="27" t="s">
        <v>367</v>
      </c>
      <c r="C77" s="28"/>
      <c r="D77" s="28"/>
      <c r="E77" s="28"/>
      <c r="F77" s="28"/>
      <c r="G77" s="28"/>
      <c r="H77" s="28"/>
      <c r="I77" s="28"/>
      <c r="J77" s="28"/>
      <c r="K77" s="45"/>
    </row>
    <row r="78" spans="1:11" x14ac:dyDescent="0.2">
      <c r="A78" s="46" t="s">
        <v>140</v>
      </c>
      <c r="B78" s="31" t="s">
        <v>35</v>
      </c>
      <c r="C78" s="19">
        <f>VLOOKUP(B78,top_line_PYD!C$2:G$70,3,FALSE)</f>
        <v>0.64</v>
      </c>
      <c r="D78" s="19">
        <f>Negotiations!B$5</f>
        <v>0.64</v>
      </c>
      <c r="E78" s="19">
        <f>C78/D78</f>
        <v>1</v>
      </c>
      <c r="F78" s="19">
        <f>VLOOKUP(B78,top_line_PYD!C$2:G$70,4,FALSE)</f>
        <v>0.63700000000000001</v>
      </c>
      <c r="G78" s="19">
        <f>Negotiations!C$5</f>
        <v>0.64</v>
      </c>
      <c r="H78" s="19">
        <f>F78/G78</f>
        <v>0.99531250000000004</v>
      </c>
      <c r="I78" s="20">
        <f>VLOOKUP(B78,top_line_PYD!C$2:G$70,5,FALSE)</f>
        <v>7363</v>
      </c>
      <c r="J78" s="20">
        <f>Negotiations!D$5</f>
        <v>6500</v>
      </c>
      <c r="K78" s="41">
        <f>I78/J78</f>
        <v>1.1327692307692308</v>
      </c>
    </row>
    <row r="79" spans="1:11" x14ac:dyDescent="0.2">
      <c r="A79" s="46" t="s">
        <v>141</v>
      </c>
      <c r="B79" s="31" t="s">
        <v>51</v>
      </c>
      <c r="C79" s="19">
        <f>VLOOKUP(B79,top_line_PYD!C$2:G$70,3,FALSE)</f>
        <v>0.68300000000000005</v>
      </c>
      <c r="D79" s="19">
        <f>Negotiations!B$5</f>
        <v>0.64</v>
      </c>
      <c r="E79" s="19">
        <f>C79/D79</f>
        <v>1.0671875</v>
      </c>
      <c r="F79" s="19">
        <f>VLOOKUP(B79,top_line_PYD!C$2:G$70,4,FALSE)</f>
        <v>0.59799999999999998</v>
      </c>
      <c r="G79" s="19">
        <f>Negotiations!C$5</f>
        <v>0.64</v>
      </c>
      <c r="H79" s="19">
        <f>F79/G79</f>
        <v>0.93437499999999996</v>
      </c>
      <c r="I79" s="20">
        <f>VLOOKUP(B79,top_line_PYD!C$2:G$70,5,FALSE)</f>
        <v>8847</v>
      </c>
      <c r="J79" s="20">
        <f>Negotiations!D$5</f>
        <v>6500</v>
      </c>
      <c r="K79" s="41">
        <f>I79/J79</f>
        <v>1.3610769230769231</v>
      </c>
    </row>
    <row r="80" spans="1:11" x14ac:dyDescent="0.2">
      <c r="A80" s="46" t="s">
        <v>142</v>
      </c>
      <c r="B80" s="31" t="s">
        <v>64</v>
      </c>
      <c r="C80" s="19">
        <f>VLOOKUP(B80,top_line_PYD!C$2:G$70,3,FALSE)</f>
        <v>0.61699999999999999</v>
      </c>
      <c r="D80" s="19">
        <f>Negotiations!B$5</f>
        <v>0.64</v>
      </c>
      <c r="E80" s="19">
        <f>C80/D80</f>
        <v>0.96406249999999993</v>
      </c>
      <c r="F80" s="19">
        <f>VLOOKUP(B80,top_line_PYD!C$2:G$70,4,FALSE)</f>
        <v>0.61</v>
      </c>
      <c r="G80" s="19">
        <f>Negotiations!C$5</f>
        <v>0.64</v>
      </c>
      <c r="H80" s="19">
        <f>F80/G80</f>
        <v>0.953125</v>
      </c>
      <c r="I80" s="20">
        <f>VLOOKUP(B80,top_line_PYD!C$2:G$70,5,FALSE)</f>
        <v>5900</v>
      </c>
      <c r="J80" s="20">
        <f>Negotiations!D$5</f>
        <v>6500</v>
      </c>
      <c r="K80" s="41">
        <f>I80/J80</f>
        <v>0.90769230769230769</v>
      </c>
    </row>
    <row r="81" spans="1:17" x14ac:dyDescent="0.2">
      <c r="A81" s="46" t="s">
        <v>143</v>
      </c>
      <c r="B81" s="31" t="s">
        <v>74</v>
      </c>
      <c r="C81" s="19">
        <f>VLOOKUP(B81,top_line_PYD!C$2:G$70,3,FALSE)</f>
        <v>0.68300000000000005</v>
      </c>
      <c r="D81" s="19">
        <f>Negotiations!B$5</f>
        <v>0.64</v>
      </c>
      <c r="E81" s="19">
        <f>C81/D81</f>
        <v>1.0671875</v>
      </c>
      <c r="F81" s="19">
        <f>VLOOKUP(B81,top_line_PYD!C$2:G$70,4,FALSE)</f>
        <v>0.60299999999999998</v>
      </c>
      <c r="G81" s="19">
        <f>Negotiations!C$5</f>
        <v>0.64</v>
      </c>
      <c r="H81" s="19">
        <f>F81/G81</f>
        <v>0.94218749999999996</v>
      </c>
      <c r="I81" s="20">
        <f>VLOOKUP(B81,top_line_PYD!C$2:G$70,5,FALSE)</f>
        <v>7032</v>
      </c>
      <c r="J81" s="20">
        <f>Negotiations!D$5</f>
        <v>6500</v>
      </c>
      <c r="K81" s="41">
        <f>I81/J81</f>
        <v>1.0818461538461539</v>
      </c>
    </row>
    <row r="82" spans="1:17" ht="15.75" x14ac:dyDescent="0.25">
      <c r="A82" s="42" t="s">
        <v>246</v>
      </c>
      <c r="B82" s="23"/>
      <c r="C82" s="23"/>
      <c r="D82" s="23"/>
      <c r="E82" s="23"/>
      <c r="F82" s="23"/>
      <c r="G82" s="23"/>
      <c r="H82" s="23"/>
      <c r="I82" s="23"/>
      <c r="J82" s="23"/>
      <c r="K82" s="43"/>
      <c r="L82" s="25"/>
      <c r="M82" s="25"/>
      <c r="N82" s="25"/>
      <c r="O82" s="25"/>
      <c r="P82" s="25"/>
      <c r="Q82" s="25"/>
    </row>
    <row r="83" spans="1:17" ht="15" x14ac:dyDescent="0.2">
      <c r="A83" s="44">
        <v>42100</v>
      </c>
      <c r="B83" s="27" t="s">
        <v>368</v>
      </c>
      <c r="C83" s="28"/>
      <c r="D83" s="28"/>
      <c r="E83" s="28"/>
      <c r="F83" s="28"/>
      <c r="G83" s="28"/>
      <c r="H83" s="28"/>
      <c r="I83" s="28"/>
      <c r="J83" s="28"/>
      <c r="K83" s="45"/>
    </row>
    <row r="84" spans="1:17" x14ac:dyDescent="0.2">
      <c r="A84" s="46" t="s">
        <v>155</v>
      </c>
      <c r="B84" s="31" t="s">
        <v>38</v>
      </c>
      <c r="C84" s="19">
        <f>VLOOKUP(B84,top_line_PYD!C$2:G$70,3,FALSE)</f>
        <v>0.70699999999999996</v>
      </c>
      <c r="D84" s="19">
        <f>Negotiations!B$5</f>
        <v>0.64</v>
      </c>
      <c r="E84" s="19">
        <f t="shared" ref="E84:E89" si="9">C84/D84</f>
        <v>1.1046874999999998</v>
      </c>
      <c r="F84" s="19">
        <f>VLOOKUP(B84,top_line_PYD!C$2:G$70,4,FALSE)</f>
        <v>0.67900000000000005</v>
      </c>
      <c r="G84" s="19">
        <f>Negotiations!C$5</f>
        <v>0.64</v>
      </c>
      <c r="H84" s="19">
        <f t="shared" ref="H84:H89" si="10">F84/G84</f>
        <v>1.0609375000000001</v>
      </c>
      <c r="I84" s="20">
        <f>VLOOKUP(B84,top_line_PYD!C$2:G$70,5,FALSE)</f>
        <v>9000</v>
      </c>
      <c r="J84" s="20">
        <f>Negotiations!D$5</f>
        <v>6500</v>
      </c>
      <c r="K84" s="41">
        <f t="shared" ref="K84:K89" si="11">I84/J84</f>
        <v>1.3846153846153846</v>
      </c>
    </row>
    <row r="85" spans="1:17" x14ac:dyDescent="0.2">
      <c r="A85" s="46" t="s">
        <v>156</v>
      </c>
      <c r="B85" s="31" t="s">
        <v>54</v>
      </c>
      <c r="C85" s="19">
        <f>VLOOKUP(B85,top_line_PYD!C$2:G$70,3,FALSE)</f>
        <v>0.65400000000000003</v>
      </c>
      <c r="D85" s="19">
        <f>Negotiations!B$5</f>
        <v>0.64</v>
      </c>
      <c r="E85" s="19">
        <f t="shared" si="9"/>
        <v>1.0218750000000001</v>
      </c>
      <c r="F85" s="19">
        <f>VLOOKUP(B85,top_line_PYD!C$2:G$70,4,FALSE)</f>
        <v>0.68899999999999995</v>
      </c>
      <c r="G85" s="19">
        <f>Negotiations!C$5</f>
        <v>0.64</v>
      </c>
      <c r="H85" s="19">
        <f t="shared" si="10"/>
        <v>1.0765624999999999</v>
      </c>
      <c r="I85" s="20">
        <f>VLOOKUP(B85,top_line_PYD!C$2:G$70,5,FALSE)</f>
        <v>6266</v>
      </c>
      <c r="J85" s="20">
        <f>Negotiations!D$5</f>
        <v>6500</v>
      </c>
      <c r="K85" s="41">
        <f t="shared" si="11"/>
        <v>0.96399999999999997</v>
      </c>
    </row>
    <row r="86" spans="1:17" x14ac:dyDescent="0.2">
      <c r="A86" s="46" t="s">
        <v>157</v>
      </c>
      <c r="B86" s="31" t="s">
        <v>67</v>
      </c>
      <c r="C86" s="19">
        <f>VLOOKUP(B86,top_line_PYD!C$2:G$70,3,FALSE)</f>
        <v>0.71699999999999997</v>
      </c>
      <c r="D86" s="19">
        <f>Negotiations!B$5</f>
        <v>0.64</v>
      </c>
      <c r="E86" s="19">
        <f t="shared" si="9"/>
        <v>1.1203124999999998</v>
      </c>
      <c r="F86" s="19">
        <f>VLOOKUP(B86,top_line_PYD!C$2:G$70,4,FALSE)</f>
        <v>0.71399999999999997</v>
      </c>
      <c r="G86" s="19">
        <f>Negotiations!C$5</f>
        <v>0.64</v>
      </c>
      <c r="H86" s="19">
        <f t="shared" si="10"/>
        <v>1.1156249999999999</v>
      </c>
      <c r="I86" s="20">
        <f>VLOOKUP(B86,top_line_PYD!C$2:G$70,5,FALSE)</f>
        <v>7917</v>
      </c>
      <c r="J86" s="20">
        <f>Negotiations!D$5</f>
        <v>6500</v>
      </c>
      <c r="K86" s="41">
        <f t="shared" si="11"/>
        <v>1.218</v>
      </c>
    </row>
    <row r="87" spans="1:17" x14ac:dyDescent="0.2">
      <c r="A87" s="46" t="s">
        <v>158</v>
      </c>
      <c r="B87" s="32" t="s">
        <v>77</v>
      </c>
      <c r="C87" s="19">
        <f>VLOOKUP(B87,top_line_PYD!C$2:G$70,3,FALSE)</f>
        <v>0</v>
      </c>
      <c r="D87" s="19">
        <f>Negotiations!B$5</f>
        <v>0.64</v>
      </c>
      <c r="E87" s="19">
        <f t="shared" si="9"/>
        <v>0</v>
      </c>
      <c r="F87" s="19">
        <f>VLOOKUP(B87,top_line_PYD!C$2:G$70,4,FALSE)</f>
        <v>1</v>
      </c>
      <c r="G87" s="19">
        <f>Negotiations!C$5</f>
        <v>0.64</v>
      </c>
      <c r="H87" s="19">
        <f t="shared" si="10"/>
        <v>1.5625</v>
      </c>
      <c r="I87" s="20">
        <f>VLOOKUP(B87,top_line_PYD!C$2:G$70,5,FALSE)</f>
        <v>0</v>
      </c>
      <c r="J87" s="20">
        <f>Negotiations!D$5</f>
        <v>6500</v>
      </c>
      <c r="K87" s="41">
        <f t="shared" si="11"/>
        <v>0</v>
      </c>
    </row>
    <row r="88" spans="1:17" x14ac:dyDescent="0.2">
      <c r="A88" s="46" t="s">
        <v>159</v>
      </c>
      <c r="B88" s="31" t="s">
        <v>83</v>
      </c>
      <c r="C88" s="19">
        <f>VLOOKUP(B88,top_line_PYD!C$2:G$70,3,FALSE)</f>
        <v>0.63600000000000001</v>
      </c>
      <c r="D88" s="19">
        <f>Negotiations!B$5</f>
        <v>0.64</v>
      </c>
      <c r="E88" s="19">
        <f t="shared" si="9"/>
        <v>0.99375000000000002</v>
      </c>
      <c r="F88" s="19">
        <f>VLOOKUP(B88,top_line_PYD!C$2:G$70,4,FALSE)</f>
        <v>0.6</v>
      </c>
      <c r="G88" s="19">
        <f>Negotiations!C$5</f>
        <v>0.64</v>
      </c>
      <c r="H88" s="19">
        <f t="shared" si="10"/>
        <v>0.9375</v>
      </c>
      <c r="I88" s="20">
        <f>VLOOKUP(B88,top_line_PYD!C$2:G$70,5,FALSE)</f>
        <v>7233</v>
      </c>
      <c r="J88" s="20">
        <f>Negotiations!D$5</f>
        <v>6500</v>
      </c>
      <c r="K88" s="41">
        <f t="shared" si="11"/>
        <v>1.1127692307692307</v>
      </c>
    </row>
    <row r="89" spans="1:17" x14ac:dyDescent="0.2">
      <c r="A89" s="47" t="s">
        <v>160</v>
      </c>
      <c r="B89" s="34" t="s">
        <v>87</v>
      </c>
      <c r="C89" s="35">
        <f>VLOOKUP(B89,top_line_PYD!C$2:G$70,3,FALSE)</f>
        <v>0.77</v>
      </c>
      <c r="D89" s="35">
        <f>Negotiations!B$5</f>
        <v>0.64</v>
      </c>
      <c r="E89" s="35">
        <f t="shared" si="9"/>
        <v>1.203125</v>
      </c>
      <c r="F89" s="35">
        <f>VLOOKUP(B89,top_line_PYD!C$2:G$70,4,FALSE)</f>
        <v>0.64700000000000002</v>
      </c>
      <c r="G89" s="35">
        <f>Negotiations!C$5</f>
        <v>0.64</v>
      </c>
      <c r="H89" s="35">
        <f t="shared" si="10"/>
        <v>1.0109375</v>
      </c>
      <c r="I89" s="36">
        <f>VLOOKUP(B89,top_line_PYD!C$2:G$70,5,FALSE)</f>
        <v>8616</v>
      </c>
      <c r="J89" s="36">
        <f>Negotiations!D$5</f>
        <v>6500</v>
      </c>
      <c r="K89" s="48">
        <f t="shared" si="11"/>
        <v>1.3255384615384616</v>
      </c>
    </row>
    <row r="90" spans="1:17" ht="15.75" x14ac:dyDescent="0.25">
      <c r="A90" s="42" t="s">
        <v>253</v>
      </c>
      <c r="B90" s="23"/>
      <c r="C90" s="23"/>
      <c r="D90" s="23"/>
      <c r="E90" s="23"/>
      <c r="F90" s="23"/>
      <c r="G90" s="23"/>
      <c r="H90" s="23"/>
      <c r="I90" s="23"/>
      <c r="J90" s="23"/>
      <c r="K90" s="43"/>
      <c r="L90" s="25"/>
      <c r="M90" s="25"/>
      <c r="N90" s="25"/>
      <c r="O90" s="25"/>
      <c r="P90" s="25"/>
      <c r="Q90" s="25"/>
    </row>
    <row r="91" spans="1:17" ht="15" x14ac:dyDescent="0.2">
      <c r="A91" s="44">
        <v>42005</v>
      </c>
      <c r="B91" s="27" t="s">
        <v>369</v>
      </c>
      <c r="C91" s="28"/>
      <c r="D91" s="28"/>
      <c r="E91" s="28"/>
      <c r="F91" s="28"/>
      <c r="G91" s="28"/>
      <c r="H91" s="28"/>
      <c r="I91" s="28"/>
      <c r="J91" s="28"/>
      <c r="K91" s="45"/>
    </row>
    <row r="92" spans="1:17" x14ac:dyDescent="0.2">
      <c r="A92" s="46" t="s">
        <v>93</v>
      </c>
      <c r="B92" s="31" t="s">
        <v>24</v>
      </c>
      <c r="C92" s="19">
        <f>VLOOKUP(B92,top_line_PYD!C$2:G$70,3,FALSE)</f>
        <v>0.66500000000000004</v>
      </c>
      <c r="D92" s="19">
        <f>Negotiations!B$5</f>
        <v>0.64</v>
      </c>
      <c r="E92" s="19">
        <f>C92/D92</f>
        <v>1.0390625</v>
      </c>
      <c r="F92" s="19">
        <f>VLOOKUP(B92,top_line_PYD!C$2:G$70,4,FALSE)</f>
        <v>0.71199999999999997</v>
      </c>
      <c r="G92" s="19">
        <f>Negotiations!C$5</f>
        <v>0.64</v>
      </c>
      <c r="H92" s="19">
        <f>F92/G92</f>
        <v>1.1124999999999998</v>
      </c>
      <c r="I92" s="20">
        <f>VLOOKUP(B92,top_line_PYD!C$2:G$70,5,FALSE)</f>
        <v>6944</v>
      </c>
      <c r="J92" s="20">
        <f>Negotiations!D$5</f>
        <v>6500</v>
      </c>
      <c r="K92" s="41">
        <f>I92/J92</f>
        <v>1.0683076923076924</v>
      </c>
    </row>
    <row r="93" spans="1:17" ht="15" x14ac:dyDescent="0.2">
      <c r="A93" s="44">
        <v>42095</v>
      </c>
      <c r="B93" s="27" t="s">
        <v>370</v>
      </c>
      <c r="C93" s="28"/>
      <c r="D93" s="28"/>
      <c r="E93" s="28"/>
      <c r="F93" s="28"/>
      <c r="G93" s="28"/>
      <c r="H93" s="28"/>
      <c r="I93" s="28"/>
      <c r="J93" s="28"/>
      <c r="K93" s="45"/>
    </row>
    <row r="94" spans="1:17" x14ac:dyDescent="0.2">
      <c r="A94" s="46" t="s">
        <v>94</v>
      </c>
      <c r="B94" s="32" t="s">
        <v>28</v>
      </c>
      <c r="C94" s="19">
        <f>VLOOKUP(B94,top_line_PYD!C$2:G$70,3,FALSE)</f>
        <v>0</v>
      </c>
      <c r="D94" s="19">
        <f>Negotiations!B$5</f>
        <v>0.64</v>
      </c>
      <c r="E94" s="19">
        <f>C94/D94</f>
        <v>0</v>
      </c>
      <c r="F94" s="19">
        <f>VLOOKUP(B94,top_line_PYD!C$2:G$70,4,FALSE)</f>
        <v>0</v>
      </c>
      <c r="G94" s="19">
        <f>Negotiations!C$5</f>
        <v>0.64</v>
      </c>
      <c r="H94" s="19">
        <f>F94/G94</f>
        <v>0</v>
      </c>
      <c r="I94" s="20">
        <f>VLOOKUP(B94,top_line_PYD!C$2:G$70,5,FALSE)</f>
        <v>0</v>
      </c>
      <c r="J94" s="20">
        <f>Negotiations!D$5</f>
        <v>6500</v>
      </c>
      <c r="K94" s="41">
        <f>I94/J94</f>
        <v>0</v>
      </c>
    </row>
    <row r="95" spans="1:17" x14ac:dyDescent="0.2">
      <c r="A95" s="46" t="s">
        <v>95</v>
      </c>
      <c r="B95" s="32" t="s">
        <v>45</v>
      </c>
      <c r="C95" s="19">
        <f>VLOOKUP(B95,top_line_PYD!C$2:G$70,3,FALSE)</f>
        <v>0.61299999999999999</v>
      </c>
      <c r="D95" s="19">
        <f>Negotiations!B$5</f>
        <v>0.64</v>
      </c>
      <c r="E95" s="19">
        <f>C95/D95</f>
        <v>0.95781249999999996</v>
      </c>
      <c r="F95" s="19">
        <f>VLOOKUP(B95,top_line_PYD!C$2:G$70,4,FALSE)</f>
        <v>0.70099999999999996</v>
      </c>
      <c r="G95" s="19">
        <f>Negotiations!C$5</f>
        <v>0.64</v>
      </c>
      <c r="H95" s="19">
        <f>F95/G95</f>
        <v>1.0953124999999999</v>
      </c>
      <c r="I95" s="20">
        <f>VLOOKUP(B95,top_line_PYD!C$2:G$70,5,FALSE)</f>
        <v>9301</v>
      </c>
      <c r="J95" s="20">
        <f>Negotiations!D$5</f>
        <v>6500</v>
      </c>
      <c r="K95" s="41">
        <f>I95/J95</f>
        <v>1.430923076923077</v>
      </c>
    </row>
    <row r="96" spans="1:17" ht="15" x14ac:dyDescent="0.2">
      <c r="A96" s="44">
        <v>42165</v>
      </c>
      <c r="B96" s="27" t="s">
        <v>371</v>
      </c>
      <c r="C96" s="28"/>
      <c r="D96" s="28"/>
      <c r="E96" s="28"/>
      <c r="F96" s="28"/>
      <c r="G96" s="28"/>
      <c r="H96" s="28"/>
      <c r="I96" s="28"/>
      <c r="J96" s="28"/>
      <c r="K96" s="45"/>
    </row>
    <row r="97" spans="1:11" x14ac:dyDescent="0.2">
      <c r="A97" s="46" t="s">
        <v>161</v>
      </c>
      <c r="B97" s="31" t="s">
        <v>39</v>
      </c>
      <c r="C97" s="19">
        <f>VLOOKUP(B97,top_line_PYD!C$2:G$70,3,FALSE)</f>
        <v>0.66200000000000003</v>
      </c>
      <c r="D97" s="19">
        <f>Negotiations!B$5</f>
        <v>0.64</v>
      </c>
      <c r="E97" s="19">
        <f>C97/D97</f>
        <v>1.034375</v>
      </c>
      <c r="F97" s="19">
        <f>VLOOKUP(B97,top_line_PYD!C$2:G$70,4,FALSE)</f>
        <v>0.59299999999999997</v>
      </c>
      <c r="G97" s="19">
        <f>Negotiations!C$5</f>
        <v>0.64</v>
      </c>
      <c r="H97" s="19">
        <f>F97/G97</f>
        <v>0.92656249999999996</v>
      </c>
      <c r="I97" s="20">
        <f>VLOOKUP(B97,top_line_PYD!C$2:G$70,5,FALSE)</f>
        <v>9879</v>
      </c>
      <c r="J97" s="20">
        <f>Negotiations!D$5</f>
        <v>6500</v>
      </c>
      <c r="K97" s="41">
        <f>I97/J97</f>
        <v>1.5198461538461538</v>
      </c>
    </row>
    <row r="98" spans="1:11" x14ac:dyDescent="0.2">
      <c r="A98" s="46" t="s">
        <v>162</v>
      </c>
      <c r="B98" s="31" t="s">
        <v>55</v>
      </c>
      <c r="C98" s="19">
        <f>VLOOKUP(B98,top_line_PYD!C$2:G$70,3,FALSE)</f>
        <v>0.80300000000000005</v>
      </c>
      <c r="D98" s="19">
        <f>Negotiations!B$5</f>
        <v>0.64</v>
      </c>
      <c r="E98" s="19">
        <f>C98/D98</f>
        <v>1.2546875</v>
      </c>
      <c r="F98" s="19">
        <f>VLOOKUP(B98,top_line_PYD!C$2:G$70,4,FALSE)</f>
        <v>0.76100000000000001</v>
      </c>
      <c r="G98" s="19">
        <f>Negotiations!C$5</f>
        <v>0.64</v>
      </c>
      <c r="H98" s="19">
        <f>F98/G98</f>
        <v>1.1890624999999999</v>
      </c>
      <c r="I98" s="20">
        <f>VLOOKUP(B98,top_line_PYD!C$2:G$70,5,FALSE)</f>
        <v>9021</v>
      </c>
      <c r="J98" s="20">
        <f>Negotiations!D$5</f>
        <v>6500</v>
      </c>
      <c r="K98" s="41">
        <f>I98/J98</f>
        <v>1.387846153846154</v>
      </c>
    </row>
    <row r="99" spans="1:11" x14ac:dyDescent="0.2">
      <c r="A99" s="46" t="s">
        <v>163</v>
      </c>
      <c r="B99" s="31" t="s">
        <v>68</v>
      </c>
      <c r="C99" s="19">
        <f>VLOOKUP(B99,top_line_PYD!C$2:G$70,3,FALSE)</f>
        <v>0.66700000000000004</v>
      </c>
      <c r="D99" s="19">
        <f>Negotiations!B$5</f>
        <v>0.64</v>
      </c>
      <c r="E99" s="19">
        <f>C99/D99</f>
        <v>1.0421875</v>
      </c>
      <c r="F99" s="19">
        <f>VLOOKUP(B99,top_line_PYD!C$2:G$70,4,FALSE)</f>
        <v>0.60699999999999998</v>
      </c>
      <c r="G99" s="19">
        <f>Negotiations!C$5</f>
        <v>0.64</v>
      </c>
      <c r="H99" s="19">
        <f>F99/G99</f>
        <v>0.94843749999999993</v>
      </c>
      <c r="I99" s="20">
        <f>VLOOKUP(B99,top_line_PYD!C$2:G$70,5,FALSE)</f>
        <v>6513</v>
      </c>
      <c r="J99" s="20">
        <f>Negotiations!D$5</f>
        <v>6500</v>
      </c>
      <c r="K99" s="41">
        <f>I99/J99</f>
        <v>1.002</v>
      </c>
    </row>
    <row r="100" spans="1:11" x14ac:dyDescent="0.2">
      <c r="A100" s="46" t="s">
        <v>164</v>
      </c>
      <c r="B100" s="31" t="s">
        <v>78</v>
      </c>
      <c r="C100" s="19">
        <f>VLOOKUP(B100,top_line_PYD!C$2:G$70,3,FALSE)</f>
        <v>0.72699999999999998</v>
      </c>
      <c r="D100" s="19">
        <f>Negotiations!B$5</f>
        <v>0.64</v>
      </c>
      <c r="E100" s="19">
        <f>C100/D100</f>
        <v>1.1359375</v>
      </c>
      <c r="F100" s="19">
        <f>VLOOKUP(B100,top_line_PYD!C$2:G$70,4,FALSE)</f>
        <v>0.68500000000000005</v>
      </c>
      <c r="G100" s="19">
        <f>Negotiations!C$5</f>
        <v>0.64</v>
      </c>
      <c r="H100" s="19">
        <f>F100/G100</f>
        <v>1.0703125</v>
      </c>
      <c r="I100" s="20">
        <f>VLOOKUP(B100,top_line_PYD!C$2:G$70,5,FALSE)</f>
        <v>8140</v>
      </c>
      <c r="J100" s="20">
        <f>Negotiations!D$5</f>
        <v>6500</v>
      </c>
      <c r="K100" s="41">
        <f>I100/J100</f>
        <v>1.2523076923076923</v>
      </c>
    </row>
    <row r="101" spans="1:11" ht="15" x14ac:dyDescent="0.2">
      <c r="A101" s="49">
        <v>42110</v>
      </c>
      <c r="B101" s="27" t="s">
        <v>372</v>
      </c>
      <c r="C101" s="28"/>
      <c r="D101" s="28"/>
      <c r="E101" s="28"/>
      <c r="F101" s="28"/>
      <c r="G101" s="28"/>
      <c r="H101" s="28"/>
      <c r="I101" s="28"/>
      <c r="J101" s="28"/>
      <c r="K101" s="45"/>
    </row>
    <row r="102" spans="1:11" x14ac:dyDescent="0.2">
      <c r="A102" s="46" t="s">
        <v>165</v>
      </c>
      <c r="B102" s="31" t="s">
        <v>40</v>
      </c>
      <c r="C102" s="19">
        <f>VLOOKUP(B102,top_line_PYD!C$2:G$70,3,FALSE)</f>
        <v>0.75</v>
      </c>
      <c r="D102" s="19">
        <f>Negotiations!B$5</f>
        <v>0.64</v>
      </c>
      <c r="E102" s="19">
        <f>C102/D102</f>
        <v>1.171875</v>
      </c>
      <c r="F102" s="19">
        <f>VLOOKUP(B102,top_line_PYD!C$2:G$70,4,FALSE)</f>
        <v>0.76200000000000001</v>
      </c>
      <c r="G102" s="19">
        <f>Negotiations!C$5</f>
        <v>0.64</v>
      </c>
      <c r="H102" s="19">
        <f>F102/G102</f>
        <v>1.190625</v>
      </c>
      <c r="I102" s="20">
        <f>VLOOKUP(B102,top_line_PYD!C$2:G$70,5,FALSE)</f>
        <v>8040</v>
      </c>
      <c r="J102" s="20">
        <f>Negotiations!D$5</f>
        <v>6500</v>
      </c>
      <c r="K102" s="41">
        <f>I102/J102</f>
        <v>1.236923076923077</v>
      </c>
    </row>
    <row r="103" spans="1:11" x14ac:dyDescent="0.2">
      <c r="A103" s="46" t="s">
        <v>167</v>
      </c>
      <c r="B103" s="31" t="s">
        <v>56</v>
      </c>
      <c r="C103" s="19">
        <f>VLOOKUP(B103,top_line_PYD!C$2:G$70,3,FALSE)</f>
        <v>0.73599999999999999</v>
      </c>
      <c r="D103" s="19">
        <f>Negotiations!B$5</f>
        <v>0.64</v>
      </c>
      <c r="E103" s="19">
        <f>C103/D103</f>
        <v>1.1499999999999999</v>
      </c>
      <c r="F103" s="19">
        <f>VLOOKUP(B103,top_line_PYD!C$2:G$70,4,FALSE)</f>
        <v>0.70099999999999996</v>
      </c>
      <c r="G103" s="19">
        <f>Negotiations!C$5</f>
        <v>0.64</v>
      </c>
      <c r="H103" s="19">
        <f>F103/G103</f>
        <v>1.0953124999999999</v>
      </c>
      <c r="I103" s="20">
        <f>VLOOKUP(B103,top_line_PYD!C$2:G$70,5,FALSE)</f>
        <v>7395</v>
      </c>
      <c r="J103" s="20">
        <f>Negotiations!D$5</f>
        <v>6500</v>
      </c>
      <c r="K103" s="41">
        <f>I103/J103</f>
        <v>1.1376923076923078</v>
      </c>
    </row>
    <row r="104" spans="1:11" x14ac:dyDescent="0.2">
      <c r="A104" s="46" t="s">
        <v>168</v>
      </c>
      <c r="B104" s="31" t="s">
        <v>69</v>
      </c>
      <c r="C104" s="19">
        <f>VLOOKUP(B104,top_line_PYD!C$2:G$70,3,FALSE)</f>
        <v>0.65900000000000003</v>
      </c>
      <c r="D104" s="19">
        <f>Negotiations!B$5</f>
        <v>0.64</v>
      </c>
      <c r="E104" s="19">
        <f>C104/D104</f>
        <v>1.0296875000000001</v>
      </c>
      <c r="F104" s="19">
        <f>VLOOKUP(B104,top_line_PYD!C$2:G$70,4,FALSE)</f>
        <v>0.54200000000000004</v>
      </c>
      <c r="G104" s="19">
        <f>Negotiations!C$5</f>
        <v>0.64</v>
      </c>
      <c r="H104" s="19">
        <f>F104/G104</f>
        <v>0.84687500000000004</v>
      </c>
      <c r="I104" s="20">
        <f>VLOOKUP(B104,top_line_PYD!C$2:G$70,5,FALSE)</f>
        <v>4882</v>
      </c>
      <c r="J104" s="20">
        <f>Negotiations!D$5</f>
        <v>6500</v>
      </c>
      <c r="K104" s="41">
        <f>I104/J104</f>
        <v>0.75107692307692309</v>
      </c>
    </row>
    <row r="105" spans="1:11" ht="15" x14ac:dyDescent="0.2">
      <c r="A105" s="44">
        <v>42045</v>
      </c>
      <c r="B105" s="27" t="s">
        <v>373</v>
      </c>
      <c r="C105" s="28"/>
      <c r="D105" s="28"/>
      <c r="E105" s="28"/>
      <c r="F105" s="28"/>
      <c r="G105" s="28"/>
      <c r="H105" s="28"/>
      <c r="I105" s="28"/>
      <c r="J105" s="28"/>
      <c r="K105" s="45"/>
    </row>
    <row r="106" spans="1:11" x14ac:dyDescent="0.2">
      <c r="A106" s="46" t="s">
        <v>171</v>
      </c>
      <c r="B106" s="31" t="s">
        <v>42</v>
      </c>
      <c r="C106" s="19">
        <f>VLOOKUP(B106,top_line_PYD!C$2:G$70,3,FALSE)</f>
        <v>0.67700000000000005</v>
      </c>
      <c r="D106" s="19">
        <f>Negotiations!B$5</f>
        <v>0.64</v>
      </c>
      <c r="E106" s="19">
        <f>C106/D106</f>
        <v>1.0578125</v>
      </c>
      <c r="F106" s="19">
        <f>VLOOKUP(B106,top_line_PYD!C$2:G$70,4,FALSE)</f>
        <v>0.57699999999999996</v>
      </c>
      <c r="G106" s="19">
        <f>Negotiations!C$5</f>
        <v>0.64</v>
      </c>
      <c r="H106" s="19">
        <f>F106/G106</f>
        <v>0.90156249999999993</v>
      </c>
      <c r="I106" s="20">
        <f>VLOOKUP(B106,top_line_PYD!C$2:G$70,5,FALSE)</f>
        <v>9948</v>
      </c>
      <c r="J106" s="20">
        <f>Negotiations!D$5</f>
        <v>6500</v>
      </c>
      <c r="K106" s="41">
        <f>I106/J106</f>
        <v>1.5304615384615385</v>
      </c>
    </row>
    <row r="107" spans="1:11" x14ac:dyDescent="0.2">
      <c r="A107" s="46" t="s">
        <v>173</v>
      </c>
      <c r="B107" s="31" t="s">
        <v>58</v>
      </c>
      <c r="C107" s="19">
        <f>VLOOKUP(B107,top_line_PYD!C$2:G$70,3,FALSE)</f>
        <v>0.83699999999999997</v>
      </c>
      <c r="D107" s="19">
        <f>Negotiations!B$5</f>
        <v>0.64</v>
      </c>
      <c r="E107" s="19">
        <f>C107/D107</f>
        <v>1.3078124999999998</v>
      </c>
      <c r="F107" s="19">
        <f>VLOOKUP(B107,top_line_PYD!C$2:G$70,4,FALSE)</f>
        <v>0.78900000000000003</v>
      </c>
      <c r="G107" s="19">
        <f>Negotiations!C$5</f>
        <v>0.64</v>
      </c>
      <c r="H107" s="19">
        <f>F107/G107</f>
        <v>1.2328125000000001</v>
      </c>
      <c r="I107" s="20">
        <f>VLOOKUP(B107,top_line_PYD!C$2:G$70,5,FALSE)</f>
        <v>8380</v>
      </c>
      <c r="J107" s="20">
        <f>Negotiations!D$5</f>
        <v>6500</v>
      </c>
      <c r="K107" s="41">
        <f>I107/J107</f>
        <v>1.2892307692307692</v>
      </c>
    </row>
    <row r="108" spans="1:11" ht="13.5" thickBot="1" x14ac:dyDescent="0.25">
      <c r="A108" s="50" t="s">
        <v>174</v>
      </c>
      <c r="B108" s="51" t="s">
        <v>70</v>
      </c>
      <c r="C108" s="52">
        <f>VLOOKUP(B108,top_line_PYD!C$2:G$70,3,FALSE)</f>
        <v>0.72699999999999998</v>
      </c>
      <c r="D108" s="52">
        <f>Negotiations!B$5</f>
        <v>0.64</v>
      </c>
      <c r="E108" s="52">
        <f>C108/D108</f>
        <v>1.1359375</v>
      </c>
      <c r="F108" s="52">
        <f>VLOOKUP(B108,top_line_PYD!C$2:G$70,4,FALSE)</f>
        <v>0.71099999999999997</v>
      </c>
      <c r="G108" s="52">
        <f>Negotiations!C$5</f>
        <v>0.64</v>
      </c>
      <c r="H108" s="52">
        <f>F108/G108</f>
        <v>1.1109374999999999</v>
      </c>
      <c r="I108" s="53">
        <f>VLOOKUP(B108,top_line_PYD!C$2:G$70,5,FALSE)</f>
        <v>8944</v>
      </c>
      <c r="J108" s="53">
        <f>Negotiations!D$5</f>
        <v>6500</v>
      </c>
      <c r="K108" s="54">
        <f>I108/J108</f>
        <v>1.3759999999999999</v>
      </c>
    </row>
  </sheetData>
  <mergeCells count="7">
    <mergeCell ref="A5:B5"/>
    <mergeCell ref="A1:K1"/>
    <mergeCell ref="A2:K2"/>
    <mergeCell ref="A4:B4"/>
    <mergeCell ref="C4:E4"/>
    <mergeCell ref="F4:H4"/>
    <mergeCell ref="I4:K4"/>
  </mergeCells>
  <conditionalFormatting sqref="E6 H6 K6 E9:E14 H9:H14 K9:K14 E16:E21 H16:H21 K16:K21 E24 H24 K24 E27:E33 H27:H33 K27:K33 E36 H36 K36 E38:E40 H38:H40 K38:K40 E42:E45 H42:H45 K42:K45 E48:E50 H48:H50 K48:K50 E53:E57 H53:H57 K53:K57 E59:E60 H59:H60 K59:K60 E63 H63 K63 E66 H66 K66 E68:E69 H68:H69 K68:K69 E71 H71 K71 E73:E74 H73:H74 K73:K74 E76 H76 K76 E78:E81 H78:H81 K78:K81 E84:E89 H84:H89 K84:K89 E92 H92 K92 E94:E95 H94:H95 K94:K95 E97:E100 H97:H100 K97:K100 E102:E104 H102:H104 K102:K104 E106:E108 H106:H108 K106:K108">
    <cfRule type="cellIs" dxfId="0" priority="1" stopIfTrue="1" operator="lessThanOrEqual">
      <formula>0.5</formula>
    </cfRule>
  </conditionalFormatting>
  <printOptions horizontalCentered="1"/>
  <pageMargins left="0.5" right="0.5" top="0.5" bottom="0.25" header="0.5" footer="0.5"/>
  <pageSetup scale="110" orientation="landscape" r:id="rId1"/>
  <rowBreaks count="3" manualBreakCount="3">
    <brk id="33" max="10" man="1"/>
    <brk id="60" max="10" man="1"/>
    <brk id="89" max="10" man="1"/>
  </rowBreaks>
  <colBreaks count="1" manualBreakCount="1">
    <brk id="1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J65"/>
  <sheetViews>
    <sheetView tabSelected="1" zoomScaleNormal="100" workbookViewId="0">
      <selection activeCell="B3" sqref="B3"/>
    </sheetView>
  </sheetViews>
  <sheetFormatPr defaultRowHeight="12.75" x14ac:dyDescent="0.2"/>
  <cols>
    <col min="1" max="1" width="12.85546875" style="13" customWidth="1"/>
    <col min="2" max="5" width="11.28515625" style="13" customWidth="1"/>
    <col min="6" max="6" width="12.85546875" style="13" customWidth="1"/>
    <col min="7" max="7" width="13.28515625" style="13" customWidth="1"/>
    <col min="8" max="8" width="12.28515625" style="13" customWidth="1"/>
    <col min="9" max="9" width="13.5703125" style="13" customWidth="1"/>
    <col min="10" max="12" width="12.28515625" style="13" customWidth="1"/>
    <col min="13" max="13" width="10" style="13" customWidth="1"/>
    <col min="14" max="14" width="20.5703125" style="13" customWidth="1"/>
    <col min="15" max="256" width="9.140625" style="13"/>
    <col min="257" max="257" width="12.85546875" style="13" customWidth="1"/>
    <col min="258" max="261" width="11.28515625" style="13" customWidth="1"/>
    <col min="262" max="262" width="12.85546875" style="13" customWidth="1"/>
    <col min="263" max="263" width="13.28515625" style="13" customWidth="1"/>
    <col min="264" max="264" width="12.28515625" style="13" customWidth="1"/>
    <col min="265" max="265" width="13.5703125" style="13" customWidth="1"/>
    <col min="266" max="268" width="12.28515625" style="13" customWidth="1"/>
    <col min="269" max="269" width="10" style="13" customWidth="1"/>
    <col min="270" max="270" width="20.5703125" style="13" customWidth="1"/>
    <col min="271" max="512" width="9.140625" style="13"/>
    <col min="513" max="513" width="12.85546875" style="13" customWidth="1"/>
    <col min="514" max="517" width="11.28515625" style="13" customWidth="1"/>
    <col min="518" max="518" width="12.85546875" style="13" customWidth="1"/>
    <col min="519" max="519" width="13.28515625" style="13" customWidth="1"/>
    <col min="520" max="520" width="12.28515625" style="13" customWidth="1"/>
    <col min="521" max="521" width="13.5703125" style="13" customWidth="1"/>
    <col min="522" max="524" width="12.28515625" style="13" customWidth="1"/>
    <col min="525" max="525" width="10" style="13" customWidth="1"/>
    <col min="526" max="526" width="20.5703125" style="13" customWidth="1"/>
    <col min="527" max="768" width="9.140625" style="13"/>
    <col min="769" max="769" width="12.85546875" style="13" customWidth="1"/>
    <col min="770" max="773" width="11.28515625" style="13" customWidth="1"/>
    <col min="774" max="774" width="12.85546875" style="13" customWidth="1"/>
    <col min="775" max="775" width="13.28515625" style="13" customWidth="1"/>
    <col min="776" max="776" width="12.28515625" style="13" customWidth="1"/>
    <col min="777" max="777" width="13.5703125" style="13" customWidth="1"/>
    <col min="778" max="780" width="12.28515625" style="13" customWidth="1"/>
    <col min="781" max="781" width="10" style="13" customWidth="1"/>
    <col min="782" max="782" width="20.5703125" style="13" customWidth="1"/>
    <col min="783" max="1024" width="9.140625" style="13"/>
    <col min="1025" max="1025" width="12.85546875" style="13" customWidth="1"/>
    <col min="1026" max="1029" width="11.28515625" style="13" customWidth="1"/>
    <col min="1030" max="1030" width="12.85546875" style="13" customWidth="1"/>
    <col min="1031" max="1031" width="13.28515625" style="13" customWidth="1"/>
    <col min="1032" max="1032" width="12.28515625" style="13" customWidth="1"/>
    <col min="1033" max="1033" width="13.5703125" style="13" customWidth="1"/>
    <col min="1034" max="1036" width="12.28515625" style="13" customWidth="1"/>
    <col min="1037" max="1037" width="10" style="13" customWidth="1"/>
    <col min="1038" max="1038" width="20.5703125" style="13" customWidth="1"/>
    <col min="1039" max="1280" width="9.140625" style="13"/>
    <col min="1281" max="1281" width="12.85546875" style="13" customWidth="1"/>
    <col min="1282" max="1285" width="11.28515625" style="13" customWidth="1"/>
    <col min="1286" max="1286" width="12.85546875" style="13" customWidth="1"/>
    <col min="1287" max="1287" width="13.28515625" style="13" customWidth="1"/>
    <col min="1288" max="1288" width="12.28515625" style="13" customWidth="1"/>
    <col min="1289" max="1289" width="13.5703125" style="13" customWidth="1"/>
    <col min="1290" max="1292" width="12.28515625" style="13" customWidth="1"/>
    <col min="1293" max="1293" width="10" style="13" customWidth="1"/>
    <col min="1294" max="1294" width="20.5703125" style="13" customWidth="1"/>
    <col min="1295" max="1536" width="9.140625" style="13"/>
    <col min="1537" max="1537" width="12.85546875" style="13" customWidth="1"/>
    <col min="1538" max="1541" width="11.28515625" style="13" customWidth="1"/>
    <col min="1542" max="1542" width="12.85546875" style="13" customWidth="1"/>
    <col min="1543" max="1543" width="13.28515625" style="13" customWidth="1"/>
    <col min="1544" max="1544" width="12.28515625" style="13" customWidth="1"/>
    <col min="1545" max="1545" width="13.5703125" style="13" customWidth="1"/>
    <col min="1546" max="1548" width="12.28515625" style="13" customWidth="1"/>
    <col min="1549" max="1549" width="10" style="13" customWidth="1"/>
    <col min="1550" max="1550" width="20.5703125" style="13" customWidth="1"/>
    <col min="1551" max="1792" width="9.140625" style="13"/>
    <col min="1793" max="1793" width="12.85546875" style="13" customWidth="1"/>
    <col min="1794" max="1797" width="11.28515625" style="13" customWidth="1"/>
    <col min="1798" max="1798" width="12.85546875" style="13" customWidth="1"/>
    <col min="1799" max="1799" width="13.28515625" style="13" customWidth="1"/>
    <col min="1800" max="1800" width="12.28515625" style="13" customWidth="1"/>
    <col min="1801" max="1801" width="13.5703125" style="13" customWidth="1"/>
    <col min="1802" max="1804" width="12.28515625" style="13" customWidth="1"/>
    <col min="1805" max="1805" width="10" style="13" customWidth="1"/>
    <col min="1806" max="1806" width="20.5703125" style="13" customWidth="1"/>
    <col min="1807" max="2048" width="9.140625" style="13"/>
    <col min="2049" max="2049" width="12.85546875" style="13" customWidth="1"/>
    <col min="2050" max="2053" width="11.28515625" style="13" customWidth="1"/>
    <col min="2054" max="2054" width="12.85546875" style="13" customWidth="1"/>
    <col min="2055" max="2055" width="13.28515625" style="13" customWidth="1"/>
    <col min="2056" max="2056" width="12.28515625" style="13" customWidth="1"/>
    <col min="2057" max="2057" width="13.5703125" style="13" customWidth="1"/>
    <col min="2058" max="2060" width="12.28515625" style="13" customWidth="1"/>
    <col min="2061" max="2061" width="10" style="13" customWidth="1"/>
    <col min="2062" max="2062" width="20.5703125" style="13" customWidth="1"/>
    <col min="2063" max="2304" width="9.140625" style="13"/>
    <col min="2305" max="2305" width="12.85546875" style="13" customWidth="1"/>
    <col min="2306" max="2309" width="11.28515625" style="13" customWidth="1"/>
    <col min="2310" max="2310" width="12.85546875" style="13" customWidth="1"/>
    <col min="2311" max="2311" width="13.28515625" style="13" customWidth="1"/>
    <col min="2312" max="2312" width="12.28515625" style="13" customWidth="1"/>
    <col min="2313" max="2313" width="13.5703125" style="13" customWidth="1"/>
    <col min="2314" max="2316" width="12.28515625" style="13" customWidth="1"/>
    <col min="2317" max="2317" width="10" style="13" customWidth="1"/>
    <col min="2318" max="2318" width="20.5703125" style="13" customWidth="1"/>
    <col min="2319" max="2560" width="9.140625" style="13"/>
    <col min="2561" max="2561" width="12.85546875" style="13" customWidth="1"/>
    <col min="2562" max="2565" width="11.28515625" style="13" customWidth="1"/>
    <col min="2566" max="2566" width="12.85546875" style="13" customWidth="1"/>
    <col min="2567" max="2567" width="13.28515625" style="13" customWidth="1"/>
    <col min="2568" max="2568" width="12.28515625" style="13" customWidth="1"/>
    <col min="2569" max="2569" width="13.5703125" style="13" customWidth="1"/>
    <col min="2570" max="2572" width="12.28515625" style="13" customWidth="1"/>
    <col min="2573" max="2573" width="10" style="13" customWidth="1"/>
    <col min="2574" max="2574" width="20.5703125" style="13" customWidth="1"/>
    <col min="2575" max="2816" width="9.140625" style="13"/>
    <col min="2817" max="2817" width="12.85546875" style="13" customWidth="1"/>
    <col min="2818" max="2821" width="11.28515625" style="13" customWidth="1"/>
    <col min="2822" max="2822" width="12.85546875" style="13" customWidth="1"/>
    <col min="2823" max="2823" width="13.28515625" style="13" customWidth="1"/>
    <col min="2824" max="2824" width="12.28515625" style="13" customWidth="1"/>
    <col min="2825" max="2825" width="13.5703125" style="13" customWidth="1"/>
    <col min="2826" max="2828" width="12.28515625" style="13" customWidth="1"/>
    <col min="2829" max="2829" width="10" style="13" customWidth="1"/>
    <col min="2830" max="2830" width="20.5703125" style="13" customWidth="1"/>
    <col min="2831" max="3072" width="9.140625" style="13"/>
    <col min="3073" max="3073" width="12.85546875" style="13" customWidth="1"/>
    <col min="3074" max="3077" width="11.28515625" style="13" customWidth="1"/>
    <col min="3078" max="3078" width="12.85546875" style="13" customWidth="1"/>
    <col min="3079" max="3079" width="13.28515625" style="13" customWidth="1"/>
    <col min="3080" max="3080" width="12.28515625" style="13" customWidth="1"/>
    <col min="3081" max="3081" width="13.5703125" style="13" customWidth="1"/>
    <col min="3082" max="3084" width="12.28515625" style="13" customWidth="1"/>
    <col min="3085" max="3085" width="10" style="13" customWidth="1"/>
    <col min="3086" max="3086" width="20.5703125" style="13" customWidth="1"/>
    <col min="3087" max="3328" width="9.140625" style="13"/>
    <col min="3329" max="3329" width="12.85546875" style="13" customWidth="1"/>
    <col min="3330" max="3333" width="11.28515625" style="13" customWidth="1"/>
    <col min="3334" max="3334" width="12.85546875" style="13" customWidth="1"/>
    <col min="3335" max="3335" width="13.28515625" style="13" customWidth="1"/>
    <col min="3336" max="3336" width="12.28515625" style="13" customWidth="1"/>
    <col min="3337" max="3337" width="13.5703125" style="13" customWidth="1"/>
    <col min="3338" max="3340" width="12.28515625" style="13" customWidth="1"/>
    <col min="3341" max="3341" width="10" style="13" customWidth="1"/>
    <col min="3342" max="3342" width="20.5703125" style="13" customWidth="1"/>
    <col min="3343" max="3584" width="9.140625" style="13"/>
    <col min="3585" max="3585" width="12.85546875" style="13" customWidth="1"/>
    <col min="3586" max="3589" width="11.28515625" style="13" customWidth="1"/>
    <col min="3590" max="3590" width="12.85546875" style="13" customWidth="1"/>
    <col min="3591" max="3591" width="13.28515625" style="13" customWidth="1"/>
    <col min="3592" max="3592" width="12.28515625" style="13" customWidth="1"/>
    <col min="3593" max="3593" width="13.5703125" style="13" customWidth="1"/>
    <col min="3594" max="3596" width="12.28515625" style="13" customWidth="1"/>
    <col min="3597" max="3597" width="10" style="13" customWidth="1"/>
    <col min="3598" max="3598" width="20.5703125" style="13" customWidth="1"/>
    <col min="3599" max="3840" width="9.140625" style="13"/>
    <col min="3841" max="3841" width="12.85546875" style="13" customWidth="1"/>
    <col min="3842" max="3845" width="11.28515625" style="13" customWidth="1"/>
    <col min="3846" max="3846" width="12.85546875" style="13" customWidth="1"/>
    <col min="3847" max="3847" width="13.28515625" style="13" customWidth="1"/>
    <col min="3848" max="3848" width="12.28515625" style="13" customWidth="1"/>
    <col min="3849" max="3849" width="13.5703125" style="13" customWidth="1"/>
    <col min="3850" max="3852" width="12.28515625" style="13" customWidth="1"/>
    <col min="3853" max="3853" width="10" style="13" customWidth="1"/>
    <col min="3854" max="3854" width="20.5703125" style="13" customWidth="1"/>
    <col min="3855" max="4096" width="9.140625" style="13"/>
    <col min="4097" max="4097" width="12.85546875" style="13" customWidth="1"/>
    <col min="4098" max="4101" width="11.28515625" style="13" customWidth="1"/>
    <col min="4102" max="4102" width="12.85546875" style="13" customWidth="1"/>
    <col min="4103" max="4103" width="13.28515625" style="13" customWidth="1"/>
    <col min="4104" max="4104" width="12.28515625" style="13" customWidth="1"/>
    <col min="4105" max="4105" width="13.5703125" style="13" customWidth="1"/>
    <col min="4106" max="4108" width="12.28515625" style="13" customWidth="1"/>
    <col min="4109" max="4109" width="10" style="13" customWidth="1"/>
    <col min="4110" max="4110" width="20.5703125" style="13" customWidth="1"/>
    <col min="4111" max="4352" width="9.140625" style="13"/>
    <col min="4353" max="4353" width="12.85546875" style="13" customWidth="1"/>
    <col min="4354" max="4357" width="11.28515625" style="13" customWidth="1"/>
    <col min="4358" max="4358" width="12.85546875" style="13" customWidth="1"/>
    <col min="4359" max="4359" width="13.28515625" style="13" customWidth="1"/>
    <col min="4360" max="4360" width="12.28515625" style="13" customWidth="1"/>
    <col min="4361" max="4361" width="13.5703125" style="13" customWidth="1"/>
    <col min="4362" max="4364" width="12.28515625" style="13" customWidth="1"/>
    <col min="4365" max="4365" width="10" style="13" customWidth="1"/>
    <col min="4366" max="4366" width="20.5703125" style="13" customWidth="1"/>
    <col min="4367" max="4608" width="9.140625" style="13"/>
    <col min="4609" max="4609" width="12.85546875" style="13" customWidth="1"/>
    <col min="4610" max="4613" width="11.28515625" style="13" customWidth="1"/>
    <col min="4614" max="4614" width="12.85546875" style="13" customWidth="1"/>
    <col min="4615" max="4615" width="13.28515625" style="13" customWidth="1"/>
    <col min="4616" max="4616" width="12.28515625" style="13" customWidth="1"/>
    <col min="4617" max="4617" width="13.5703125" style="13" customWidth="1"/>
    <col min="4618" max="4620" width="12.28515625" style="13" customWidth="1"/>
    <col min="4621" max="4621" width="10" style="13" customWidth="1"/>
    <col min="4622" max="4622" width="20.5703125" style="13" customWidth="1"/>
    <col min="4623" max="4864" width="9.140625" style="13"/>
    <col min="4865" max="4865" width="12.85546875" style="13" customWidth="1"/>
    <col min="4866" max="4869" width="11.28515625" style="13" customWidth="1"/>
    <col min="4870" max="4870" width="12.85546875" style="13" customWidth="1"/>
    <col min="4871" max="4871" width="13.28515625" style="13" customWidth="1"/>
    <col min="4872" max="4872" width="12.28515625" style="13" customWidth="1"/>
    <col min="4873" max="4873" width="13.5703125" style="13" customWidth="1"/>
    <col min="4874" max="4876" width="12.28515625" style="13" customWidth="1"/>
    <col min="4877" max="4877" width="10" style="13" customWidth="1"/>
    <col min="4878" max="4878" width="20.5703125" style="13" customWidth="1"/>
    <col min="4879" max="5120" width="9.140625" style="13"/>
    <col min="5121" max="5121" width="12.85546875" style="13" customWidth="1"/>
    <col min="5122" max="5125" width="11.28515625" style="13" customWidth="1"/>
    <col min="5126" max="5126" width="12.85546875" style="13" customWidth="1"/>
    <col min="5127" max="5127" width="13.28515625" style="13" customWidth="1"/>
    <col min="5128" max="5128" width="12.28515625" style="13" customWidth="1"/>
    <col min="5129" max="5129" width="13.5703125" style="13" customWidth="1"/>
    <col min="5130" max="5132" width="12.28515625" style="13" customWidth="1"/>
    <col min="5133" max="5133" width="10" style="13" customWidth="1"/>
    <col min="5134" max="5134" width="20.5703125" style="13" customWidth="1"/>
    <col min="5135" max="5376" width="9.140625" style="13"/>
    <col min="5377" max="5377" width="12.85546875" style="13" customWidth="1"/>
    <col min="5378" max="5381" width="11.28515625" style="13" customWidth="1"/>
    <col min="5382" max="5382" width="12.85546875" style="13" customWidth="1"/>
    <col min="5383" max="5383" width="13.28515625" style="13" customWidth="1"/>
    <col min="5384" max="5384" width="12.28515625" style="13" customWidth="1"/>
    <col min="5385" max="5385" width="13.5703125" style="13" customWidth="1"/>
    <col min="5386" max="5388" width="12.28515625" style="13" customWidth="1"/>
    <col min="5389" max="5389" width="10" style="13" customWidth="1"/>
    <col min="5390" max="5390" width="20.5703125" style="13" customWidth="1"/>
    <col min="5391" max="5632" width="9.140625" style="13"/>
    <col min="5633" max="5633" width="12.85546875" style="13" customWidth="1"/>
    <col min="5634" max="5637" width="11.28515625" style="13" customWidth="1"/>
    <col min="5638" max="5638" width="12.85546875" style="13" customWidth="1"/>
    <col min="5639" max="5639" width="13.28515625" style="13" customWidth="1"/>
    <col min="5640" max="5640" width="12.28515625" style="13" customWidth="1"/>
    <col min="5641" max="5641" width="13.5703125" style="13" customWidth="1"/>
    <col min="5642" max="5644" width="12.28515625" style="13" customWidth="1"/>
    <col min="5645" max="5645" width="10" style="13" customWidth="1"/>
    <col min="5646" max="5646" width="20.5703125" style="13" customWidth="1"/>
    <col min="5647" max="5888" width="9.140625" style="13"/>
    <col min="5889" max="5889" width="12.85546875" style="13" customWidth="1"/>
    <col min="5890" max="5893" width="11.28515625" style="13" customWidth="1"/>
    <col min="5894" max="5894" width="12.85546875" style="13" customWidth="1"/>
    <col min="5895" max="5895" width="13.28515625" style="13" customWidth="1"/>
    <col min="5896" max="5896" width="12.28515625" style="13" customWidth="1"/>
    <col min="5897" max="5897" width="13.5703125" style="13" customWidth="1"/>
    <col min="5898" max="5900" width="12.28515625" style="13" customWidth="1"/>
    <col min="5901" max="5901" width="10" style="13" customWidth="1"/>
    <col min="5902" max="5902" width="20.5703125" style="13" customWidth="1"/>
    <col min="5903" max="6144" width="9.140625" style="13"/>
    <col min="6145" max="6145" width="12.85546875" style="13" customWidth="1"/>
    <col min="6146" max="6149" width="11.28515625" style="13" customWidth="1"/>
    <col min="6150" max="6150" width="12.85546875" style="13" customWidth="1"/>
    <col min="6151" max="6151" width="13.28515625" style="13" customWidth="1"/>
    <col min="6152" max="6152" width="12.28515625" style="13" customWidth="1"/>
    <col min="6153" max="6153" width="13.5703125" style="13" customWidth="1"/>
    <col min="6154" max="6156" width="12.28515625" style="13" customWidth="1"/>
    <col min="6157" max="6157" width="10" style="13" customWidth="1"/>
    <col min="6158" max="6158" width="20.5703125" style="13" customWidth="1"/>
    <col min="6159" max="6400" width="9.140625" style="13"/>
    <col min="6401" max="6401" width="12.85546875" style="13" customWidth="1"/>
    <col min="6402" max="6405" width="11.28515625" style="13" customWidth="1"/>
    <col min="6406" max="6406" width="12.85546875" style="13" customWidth="1"/>
    <col min="6407" max="6407" width="13.28515625" style="13" customWidth="1"/>
    <col min="6408" max="6408" width="12.28515625" style="13" customWidth="1"/>
    <col min="6409" max="6409" width="13.5703125" style="13" customWidth="1"/>
    <col min="6410" max="6412" width="12.28515625" style="13" customWidth="1"/>
    <col min="6413" max="6413" width="10" style="13" customWidth="1"/>
    <col min="6414" max="6414" width="20.5703125" style="13" customWidth="1"/>
    <col min="6415" max="6656" width="9.140625" style="13"/>
    <col min="6657" max="6657" width="12.85546875" style="13" customWidth="1"/>
    <col min="6658" max="6661" width="11.28515625" style="13" customWidth="1"/>
    <col min="6662" max="6662" width="12.85546875" style="13" customWidth="1"/>
    <col min="6663" max="6663" width="13.28515625" style="13" customWidth="1"/>
    <col min="6664" max="6664" width="12.28515625" style="13" customWidth="1"/>
    <col min="6665" max="6665" width="13.5703125" style="13" customWidth="1"/>
    <col min="6666" max="6668" width="12.28515625" style="13" customWidth="1"/>
    <col min="6669" max="6669" width="10" style="13" customWidth="1"/>
    <col min="6670" max="6670" width="20.5703125" style="13" customWidth="1"/>
    <col min="6671" max="6912" width="9.140625" style="13"/>
    <col min="6913" max="6913" width="12.85546875" style="13" customWidth="1"/>
    <col min="6914" max="6917" width="11.28515625" style="13" customWidth="1"/>
    <col min="6918" max="6918" width="12.85546875" style="13" customWidth="1"/>
    <col min="6919" max="6919" width="13.28515625" style="13" customWidth="1"/>
    <col min="6920" max="6920" width="12.28515625" style="13" customWidth="1"/>
    <col min="6921" max="6921" width="13.5703125" style="13" customWidth="1"/>
    <col min="6922" max="6924" width="12.28515625" style="13" customWidth="1"/>
    <col min="6925" max="6925" width="10" style="13" customWidth="1"/>
    <col min="6926" max="6926" width="20.5703125" style="13" customWidth="1"/>
    <col min="6927" max="7168" width="9.140625" style="13"/>
    <col min="7169" max="7169" width="12.85546875" style="13" customWidth="1"/>
    <col min="7170" max="7173" width="11.28515625" style="13" customWidth="1"/>
    <col min="7174" max="7174" width="12.85546875" style="13" customWidth="1"/>
    <col min="7175" max="7175" width="13.28515625" style="13" customWidth="1"/>
    <col min="7176" max="7176" width="12.28515625" style="13" customWidth="1"/>
    <col min="7177" max="7177" width="13.5703125" style="13" customWidth="1"/>
    <col min="7178" max="7180" width="12.28515625" style="13" customWidth="1"/>
    <col min="7181" max="7181" width="10" style="13" customWidth="1"/>
    <col min="7182" max="7182" width="20.5703125" style="13" customWidth="1"/>
    <col min="7183" max="7424" width="9.140625" style="13"/>
    <col min="7425" max="7425" width="12.85546875" style="13" customWidth="1"/>
    <col min="7426" max="7429" width="11.28515625" style="13" customWidth="1"/>
    <col min="7430" max="7430" width="12.85546875" style="13" customWidth="1"/>
    <col min="7431" max="7431" width="13.28515625" style="13" customWidth="1"/>
    <col min="7432" max="7432" width="12.28515625" style="13" customWidth="1"/>
    <col min="7433" max="7433" width="13.5703125" style="13" customWidth="1"/>
    <col min="7434" max="7436" width="12.28515625" style="13" customWidth="1"/>
    <col min="7437" max="7437" width="10" style="13" customWidth="1"/>
    <col min="7438" max="7438" width="20.5703125" style="13" customWidth="1"/>
    <col min="7439" max="7680" width="9.140625" style="13"/>
    <col min="7681" max="7681" width="12.85546875" style="13" customWidth="1"/>
    <col min="7682" max="7685" width="11.28515625" style="13" customWidth="1"/>
    <col min="7686" max="7686" width="12.85546875" style="13" customWidth="1"/>
    <col min="7687" max="7687" width="13.28515625" style="13" customWidth="1"/>
    <col min="7688" max="7688" width="12.28515625" style="13" customWidth="1"/>
    <col min="7689" max="7689" width="13.5703125" style="13" customWidth="1"/>
    <col min="7690" max="7692" width="12.28515625" style="13" customWidth="1"/>
    <col min="7693" max="7693" width="10" style="13" customWidth="1"/>
    <col min="7694" max="7694" width="20.5703125" style="13" customWidth="1"/>
    <col min="7695" max="7936" width="9.140625" style="13"/>
    <col min="7937" max="7937" width="12.85546875" style="13" customWidth="1"/>
    <col min="7938" max="7941" width="11.28515625" style="13" customWidth="1"/>
    <col min="7942" max="7942" width="12.85546875" style="13" customWidth="1"/>
    <col min="7943" max="7943" width="13.28515625" style="13" customWidth="1"/>
    <col min="7944" max="7944" width="12.28515625" style="13" customWidth="1"/>
    <col min="7945" max="7945" width="13.5703125" style="13" customWidth="1"/>
    <col min="7946" max="7948" width="12.28515625" style="13" customWidth="1"/>
    <col min="7949" max="7949" width="10" style="13" customWidth="1"/>
    <col min="7950" max="7950" width="20.5703125" style="13" customWidth="1"/>
    <col min="7951" max="8192" width="9.140625" style="13"/>
    <col min="8193" max="8193" width="12.85546875" style="13" customWidth="1"/>
    <col min="8194" max="8197" width="11.28515625" style="13" customWidth="1"/>
    <col min="8198" max="8198" width="12.85546875" style="13" customWidth="1"/>
    <col min="8199" max="8199" width="13.28515625" style="13" customWidth="1"/>
    <col min="8200" max="8200" width="12.28515625" style="13" customWidth="1"/>
    <col min="8201" max="8201" width="13.5703125" style="13" customWidth="1"/>
    <col min="8202" max="8204" width="12.28515625" style="13" customWidth="1"/>
    <col min="8205" max="8205" width="10" style="13" customWidth="1"/>
    <col min="8206" max="8206" width="20.5703125" style="13" customWidth="1"/>
    <col min="8207" max="8448" width="9.140625" style="13"/>
    <col min="8449" max="8449" width="12.85546875" style="13" customWidth="1"/>
    <col min="8450" max="8453" width="11.28515625" style="13" customWidth="1"/>
    <col min="8454" max="8454" width="12.85546875" style="13" customWidth="1"/>
    <col min="8455" max="8455" width="13.28515625" style="13" customWidth="1"/>
    <col min="8456" max="8456" width="12.28515625" style="13" customWidth="1"/>
    <col min="8457" max="8457" width="13.5703125" style="13" customWidth="1"/>
    <col min="8458" max="8460" width="12.28515625" style="13" customWidth="1"/>
    <col min="8461" max="8461" width="10" style="13" customWidth="1"/>
    <col min="8462" max="8462" width="20.5703125" style="13" customWidth="1"/>
    <col min="8463" max="8704" width="9.140625" style="13"/>
    <col min="8705" max="8705" width="12.85546875" style="13" customWidth="1"/>
    <col min="8706" max="8709" width="11.28515625" style="13" customWidth="1"/>
    <col min="8710" max="8710" width="12.85546875" style="13" customWidth="1"/>
    <col min="8711" max="8711" width="13.28515625" style="13" customWidth="1"/>
    <col min="8712" max="8712" width="12.28515625" style="13" customWidth="1"/>
    <col min="8713" max="8713" width="13.5703125" style="13" customWidth="1"/>
    <col min="8714" max="8716" width="12.28515625" style="13" customWidth="1"/>
    <col min="8717" max="8717" width="10" style="13" customWidth="1"/>
    <col min="8718" max="8718" width="20.5703125" style="13" customWidth="1"/>
    <col min="8719" max="8960" width="9.140625" style="13"/>
    <col min="8961" max="8961" width="12.85546875" style="13" customWidth="1"/>
    <col min="8962" max="8965" width="11.28515625" style="13" customWidth="1"/>
    <col min="8966" max="8966" width="12.85546875" style="13" customWidth="1"/>
    <col min="8967" max="8967" width="13.28515625" style="13" customWidth="1"/>
    <col min="8968" max="8968" width="12.28515625" style="13" customWidth="1"/>
    <col min="8969" max="8969" width="13.5703125" style="13" customWidth="1"/>
    <col min="8970" max="8972" width="12.28515625" style="13" customWidth="1"/>
    <col min="8973" max="8973" width="10" style="13" customWidth="1"/>
    <col min="8974" max="8974" width="20.5703125" style="13" customWidth="1"/>
    <col min="8975" max="9216" width="9.140625" style="13"/>
    <col min="9217" max="9217" width="12.85546875" style="13" customWidth="1"/>
    <col min="9218" max="9221" width="11.28515625" style="13" customWidth="1"/>
    <col min="9222" max="9222" width="12.85546875" style="13" customWidth="1"/>
    <col min="9223" max="9223" width="13.28515625" style="13" customWidth="1"/>
    <col min="9224" max="9224" width="12.28515625" style="13" customWidth="1"/>
    <col min="9225" max="9225" width="13.5703125" style="13" customWidth="1"/>
    <col min="9226" max="9228" width="12.28515625" style="13" customWidth="1"/>
    <col min="9229" max="9229" width="10" style="13" customWidth="1"/>
    <col min="9230" max="9230" width="20.5703125" style="13" customWidth="1"/>
    <col min="9231" max="9472" width="9.140625" style="13"/>
    <col min="9473" max="9473" width="12.85546875" style="13" customWidth="1"/>
    <col min="9474" max="9477" width="11.28515625" style="13" customWidth="1"/>
    <col min="9478" max="9478" width="12.85546875" style="13" customWidth="1"/>
    <col min="9479" max="9479" width="13.28515625" style="13" customWidth="1"/>
    <col min="9480" max="9480" width="12.28515625" style="13" customWidth="1"/>
    <col min="9481" max="9481" width="13.5703125" style="13" customWidth="1"/>
    <col min="9482" max="9484" width="12.28515625" style="13" customWidth="1"/>
    <col min="9485" max="9485" width="10" style="13" customWidth="1"/>
    <col min="9486" max="9486" width="20.5703125" style="13" customWidth="1"/>
    <col min="9487" max="9728" width="9.140625" style="13"/>
    <col min="9729" max="9729" width="12.85546875" style="13" customWidth="1"/>
    <col min="9730" max="9733" width="11.28515625" style="13" customWidth="1"/>
    <col min="9734" max="9734" width="12.85546875" style="13" customWidth="1"/>
    <col min="9735" max="9735" width="13.28515625" style="13" customWidth="1"/>
    <col min="9736" max="9736" width="12.28515625" style="13" customWidth="1"/>
    <col min="9737" max="9737" width="13.5703125" style="13" customWidth="1"/>
    <col min="9738" max="9740" width="12.28515625" style="13" customWidth="1"/>
    <col min="9741" max="9741" width="10" style="13" customWidth="1"/>
    <col min="9742" max="9742" width="20.5703125" style="13" customWidth="1"/>
    <col min="9743" max="9984" width="9.140625" style="13"/>
    <col min="9985" max="9985" width="12.85546875" style="13" customWidth="1"/>
    <col min="9986" max="9989" width="11.28515625" style="13" customWidth="1"/>
    <col min="9990" max="9990" width="12.85546875" style="13" customWidth="1"/>
    <col min="9991" max="9991" width="13.28515625" style="13" customWidth="1"/>
    <col min="9992" max="9992" width="12.28515625" style="13" customWidth="1"/>
    <col min="9993" max="9993" width="13.5703125" style="13" customWidth="1"/>
    <col min="9994" max="9996" width="12.28515625" style="13" customWidth="1"/>
    <col min="9997" max="9997" width="10" style="13" customWidth="1"/>
    <col min="9998" max="9998" width="20.5703125" style="13" customWidth="1"/>
    <col min="9999" max="10240" width="9.140625" style="13"/>
    <col min="10241" max="10241" width="12.85546875" style="13" customWidth="1"/>
    <col min="10242" max="10245" width="11.28515625" style="13" customWidth="1"/>
    <col min="10246" max="10246" width="12.85546875" style="13" customWidth="1"/>
    <col min="10247" max="10247" width="13.28515625" style="13" customWidth="1"/>
    <col min="10248" max="10248" width="12.28515625" style="13" customWidth="1"/>
    <col min="10249" max="10249" width="13.5703125" style="13" customWidth="1"/>
    <col min="10250" max="10252" width="12.28515625" style="13" customWidth="1"/>
    <col min="10253" max="10253" width="10" style="13" customWidth="1"/>
    <col min="10254" max="10254" width="20.5703125" style="13" customWidth="1"/>
    <col min="10255" max="10496" width="9.140625" style="13"/>
    <col min="10497" max="10497" width="12.85546875" style="13" customWidth="1"/>
    <col min="10498" max="10501" width="11.28515625" style="13" customWidth="1"/>
    <col min="10502" max="10502" width="12.85546875" style="13" customWidth="1"/>
    <col min="10503" max="10503" width="13.28515625" style="13" customWidth="1"/>
    <col min="10504" max="10504" width="12.28515625" style="13" customWidth="1"/>
    <col min="10505" max="10505" width="13.5703125" style="13" customWidth="1"/>
    <col min="10506" max="10508" width="12.28515625" style="13" customWidth="1"/>
    <col min="10509" max="10509" width="10" style="13" customWidth="1"/>
    <col min="10510" max="10510" width="20.5703125" style="13" customWidth="1"/>
    <col min="10511" max="10752" width="9.140625" style="13"/>
    <col min="10753" max="10753" width="12.85546875" style="13" customWidth="1"/>
    <col min="10754" max="10757" width="11.28515625" style="13" customWidth="1"/>
    <col min="10758" max="10758" width="12.85546875" style="13" customWidth="1"/>
    <col min="10759" max="10759" width="13.28515625" style="13" customWidth="1"/>
    <col min="10760" max="10760" width="12.28515625" style="13" customWidth="1"/>
    <col min="10761" max="10761" width="13.5703125" style="13" customWidth="1"/>
    <col min="10762" max="10764" width="12.28515625" style="13" customWidth="1"/>
    <col min="10765" max="10765" width="10" style="13" customWidth="1"/>
    <col min="10766" max="10766" width="20.5703125" style="13" customWidth="1"/>
    <col min="10767" max="11008" width="9.140625" style="13"/>
    <col min="11009" max="11009" width="12.85546875" style="13" customWidth="1"/>
    <col min="11010" max="11013" width="11.28515625" style="13" customWidth="1"/>
    <col min="11014" max="11014" width="12.85546875" style="13" customWidth="1"/>
    <col min="11015" max="11015" width="13.28515625" style="13" customWidth="1"/>
    <col min="11016" max="11016" width="12.28515625" style="13" customWidth="1"/>
    <col min="11017" max="11017" width="13.5703125" style="13" customWidth="1"/>
    <col min="11018" max="11020" width="12.28515625" style="13" customWidth="1"/>
    <col min="11021" max="11021" width="10" style="13" customWidth="1"/>
    <col min="11022" max="11022" width="20.5703125" style="13" customWidth="1"/>
    <col min="11023" max="11264" width="9.140625" style="13"/>
    <col min="11265" max="11265" width="12.85546875" style="13" customWidth="1"/>
    <col min="11266" max="11269" width="11.28515625" style="13" customWidth="1"/>
    <col min="11270" max="11270" width="12.85546875" style="13" customWidth="1"/>
    <col min="11271" max="11271" width="13.28515625" style="13" customWidth="1"/>
    <col min="11272" max="11272" width="12.28515625" style="13" customWidth="1"/>
    <col min="11273" max="11273" width="13.5703125" style="13" customWidth="1"/>
    <col min="11274" max="11276" width="12.28515625" style="13" customWidth="1"/>
    <col min="11277" max="11277" width="10" style="13" customWidth="1"/>
    <col min="11278" max="11278" width="20.5703125" style="13" customWidth="1"/>
    <col min="11279" max="11520" width="9.140625" style="13"/>
    <col min="11521" max="11521" width="12.85546875" style="13" customWidth="1"/>
    <col min="11522" max="11525" width="11.28515625" style="13" customWidth="1"/>
    <col min="11526" max="11526" width="12.85546875" style="13" customWidth="1"/>
    <col min="11527" max="11527" width="13.28515625" style="13" customWidth="1"/>
    <col min="11528" max="11528" width="12.28515625" style="13" customWidth="1"/>
    <col min="11529" max="11529" width="13.5703125" style="13" customWidth="1"/>
    <col min="11530" max="11532" width="12.28515625" style="13" customWidth="1"/>
    <col min="11533" max="11533" width="10" style="13" customWidth="1"/>
    <col min="11534" max="11534" width="20.5703125" style="13" customWidth="1"/>
    <col min="11535" max="11776" width="9.140625" style="13"/>
    <col min="11777" max="11777" width="12.85546875" style="13" customWidth="1"/>
    <col min="11778" max="11781" width="11.28515625" style="13" customWidth="1"/>
    <col min="11782" max="11782" width="12.85546875" style="13" customWidth="1"/>
    <col min="11783" max="11783" width="13.28515625" style="13" customWidth="1"/>
    <col min="11784" max="11784" width="12.28515625" style="13" customWidth="1"/>
    <col min="11785" max="11785" width="13.5703125" style="13" customWidth="1"/>
    <col min="11786" max="11788" width="12.28515625" style="13" customWidth="1"/>
    <col min="11789" max="11789" width="10" style="13" customWidth="1"/>
    <col min="11790" max="11790" width="20.5703125" style="13" customWidth="1"/>
    <col min="11791" max="12032" width="9.140625" style="13"/>
    <col min="12033" max="12033" width="12.85546875" style="13" customWidth="1"/>
    <col min="12034" max="12037" width="11.28515625" style="13" customWidth="1"/>
    <col min="12038" max="12038" width="12.85546875" style="13" customWidth="1"/>
    <col min="12039" max="12039" width="13.28515625" style="13" customWidth="1"/>
    <col min="12040" max="12040" width="12.28515625" style="13" customWidth="1"/>
    <col min="12041" max="12041" width="13.5703125" style="13" customWidth="1"/>
    <col min="12042" max="12044" width="12.28515625" style="13" customWidth="1"/>
    <col min="12045" max="12045" width="10" style="13" customWidth="1"/>
    <col min="12046" max="12046" width="20.5703125" style="13" customWidth="1"/>
    <col min="12047" max="12288" width="9.140625" style="13"/>
    <col min="12289" max="12289" width="12.85546875" style="13" customWidth="1"/>
    <col min="12290" max="12293" width="11.28515625" style="13" customWidth="1"/>
    <col min="12294" max="12294" width="12.85546875" style="13" customWidth="1"/>
    <col min="12295" max="12295" width="13.28515625" style="13" customWidth="1"/>
    <col min="12296" max="12296" width="12.28515625" style="13" customWidth="1"/>
    <col min="12297" max="12297" width="13.5703125" style="13" customWidth="1"/>
    <col min="12298" max="12300" width="12.28515625" style="13" customWidth="1"/>
    <col min="12301" max="12301" width="10" style="13" customWidth="1"/>
    <col min="12302" max="12302" width="20.5703125" style="13" customWidth="1"/>
    <col min="12303" max="12544" width="9.140625" style="13"/>
    <col min="12545" max="12545" width="12.85546875" style="13" customWidth="1"/>
    <col min="12546" max="12549" width="11.28515625" style="13" customWidth="1"/>
    <col min="12550" max="12550" width="12.85546875" style="13" customWidth="1"/>
    <col min="12551" max="12551" width="13.28515625" style="13" customWidth="1"/>
    <col min="12552" max="12552" width="12.28515625" style="13" customWidth="1"/>
    <col min="12553" max="12553" width="13.5703125" style="13" customWidth="1"/>
    <col min="12554" max="12556" width="12.28515625" style="13" customWidth="1"/>
    <col min="12557" max="12557" width="10" style="13" customWidth="1"/>
    <col min="12558" max="12558" width="20.5703125" style="13" customWidth="1"/>
    <col min="12559" max="12800" width="9.140625" style="13"/>
    <col min="12801" max="12801" width="12.85546875" style="13" customWidth="1"/>
    <col min="12802" max="12805" width="11.28515625" style="13" customWidth="1"/>
    <col min="12806" max="12806" width="12.85546875" style="13" customWidth="1"/>
    <col min="12807" max="12807" width="13.28515625" style="13" customWidth="1"/>
    <col min="12808" max="12808" width="12.28515625" style="13" customWidth="1"/>
    <col min="12809" max="12809" width="13.5703125" style="13" customWidth="1"/>
    <col min="12810" max="12812" width="12.28515625" style="13" customWidth="1"/>
    <col min="12813" max="12813" width="10" style="13" customWidth="1"/>
    <col min="12814" max="12814" width="20.5703125" style="13" customWidth="1"/>
    <col min="12815" max="13056" width="9.140625" style="13"/>
    <col min="13057" max="13057" width="12.85546875" style="13" customWidth="1"/>
    <col min="13058" max="13061" width="11.28515625" style="13" customWidth="1"/>
    <col min="13062" max="13062" width="12.85546875" style="13" customWidth="1"/>
    <col min="13063" max="13063" width="13.28515625" style="13" customWidth="1"/>
    <col min="13064" max="13064" width="12.28515625" style="13" customWidth="1"/>
    <col min="13065" max="13065" width="13.5703125" style="13" customWidth="1"/>
    <col min="13066" max="13068" width="12.28515625" style="13" customWidth="1"/>
    <col min="13069" max="13069" width="10" style="13" customWidth="1"/>
    <col min="13070" max="13070" width="20.5703125" style="13" customWidth="1"/>
    <col min="13071" max="13312" width="9.140625" style="13"/>
    <col min="13313" max="13313" width="12.85546875" style="13" customWidth="1"/>
    <col min="13314" max="13317" width="11.28515625" style="13" customWidth="1"/>
    <col min="13318" max="13318" width="12.85546875" style="13" customWidth="1"/>
    <col min="13319" max="13319" width="13.28515625" style="13" customWidth="1"/>
    <col min="13320" max="13320" width="12.28515625" style="13" customWidth="1"/>
    <col min="13321" max="13321" width="13.5703125" style="13" customWidth="1"/>
    <col min="13322" max="13324" width="12.28515625" style="13" customWidth="1"/>
    <col min="13325" max="13325" width="10" style="13" customWidth="1"/>
    <col min="13326" max="13326" width="20.5703125" style="13" customWidth="1"/>
    <col min="13327" max="13568" width="9.140625" style="13"/>
    <col min="13569" max="13569" width="12.85546875" style="13" customWidth="1"/>
    <col min="13570" max="13573" width="11.28515625" style="13" customWidth="1"/>
    <col min="13574" max="13574" width="12.85546875" style="13" customWidth="1"/>
    <col min="13575" max="13575" width="13.28515625" style="13" customWidth="1"/>
    <col min="13576" max="13576" width="12.28515625" style="13" customWidth="1"/>
    <col min="13577" max="13577" width="13.5703125" style="13" customWidth="1"/>
    <col min="13578" max="13580" width="12.28515625" style="13" customWidth="1"/>
    <col min="13581" max="13581" width="10" style="13" customWidth="1"/>
    <col min="13582" max="13582" width="20.5703125" style="13" customWidth="1"/>
    <col min="13583" max="13824" width="9.140625" style="13"/>
    <col min="13825" max="13825" width="12.85546875" style="13" customWidth="1"/>
    <col min="13826" max="13829" width="11.28515625" style="13" customWidth="1"/>
    <col min="13830" max="13830" width="12.85546875" style="13" customWidth="1"/>
    <col min="13831" max="13831" width="13.28515625" style="13" customWidth="1"/>
    <col min="13832" max="13832" width="12.28515625" style="13" customWidth="1"/>
    <col min="13833" max="13833" width="13.5703125" style="13" customWidth="1"/>
    <col min="13834" max="13836" width="12.28515625" style="13" customWidth="1"/>
    <col min="13837" max="13837" width="10" style="13" customWidth="1"/>
    <col min="13838" max="13838" width="20.5703125" style="13" customWidth="1"/>
    <col min="13839" max="14080" width="9.140625" style="13"/>
    <col min="14081" max="14081" width="12.85546875" style="13" customWidth="1"/>
    <col min="14082" max="14085" width="11.28515625" style="13" customWidth="1"/>
    <col min="14086" max="14086" width="12.85546875" style="13" customWidth="1"/>
    <col min="14087" max="14087" width="13.28515625" style="13" customWidth="1"/>
    <col min="14088" max="14088" width="12.28515625" style="13" customWidth="1"/>
    <col min="14089" max="14089" width="13.5703125" style="13" customWidth="1"/>
    <col min="14090" max="14092" width="12.28515625" style="13" customWidth="1"/>
    <col min="14093" max="14093" width="10" style="13" customWidth="1"/>
    <col min="14094" max="14094" width="20.5703125" style="13" customWidth="1"/>
    <col min="14095" max="14336" width="9.140625" style="13"/>
    <col min="14337" max="14337" width="12.85546875" style="13" customWidth="1"/>
    <col min="14338" max="14341" width="11.28515625" style="13" customWidth="1"/>
    <col min="14342" max="14342" width="12.85546875" style="13" customWidth="1"/>
    <col min="14343" max="14343" width="13.28515625" style="13" customWidth="1"/>
    <col min="14344" max="14344" width="12.28515625" style="13" customWidth="1"/>
    <col min="14345" max="14345" width="13.5703125" style="13" customWidth="1"/>
    <col min="14346" max="14348" width="12.28515625" style="13" customWidth="1"/>
    <col min="14349" max="14349" width="10" style="13" customWidth="1"/>
    <col min="14350" max="14350" width="20.5703125" style="13" customWidth="1"/>
    <col min="14351" max="14592" width="9.140625" style="13"/>
    <col min="14593" max="14593" width="12.85546875" style="13" customWidth="1"/>
    <col min="14594" max="14597" width="11.28515625" style="13" customWidth="1"/>
    <col min="14598" max="14598" width="12.85546875" style="13" customWidth="1"/>
    <col min="14599" max="14599" width="13.28515625" style="13" customWidth="1"/>
    <col min="14600" max="14600" width="12.28515625" style="13" customWidth="1"/>
    <col min="14601" max="14601" width="13.5703125" style="13" customWidth="1"/>
    <col min="14602" max="14604" width="12.28515625" style="13" customWidth="1"/>
    <col min="14605" max="14605" width="10" style="13" customWidth="1"/>
    <col min="14606" max="14606" width="20.5703125" style="13" customWidth="1"/>
    <col min="14607" max="14848" width="9.140625" style="13"/>
    <col min="14849" max="14849" width="12.85546875" style="13" customWidth="1"/>
    <col min="14850" max="14853" width="11.28515625" style="13" customWidth="1"/>
    <col min="14854" max="14854" width="12.85546875" style="13" customWidth="1"/>
    <col min="14855" max="14855" width="13.28515625" style="13" customWidth="1"/>
    <col min="14856" max="14856" width="12.28515625" style="13" customWidth="1"/>
    <col min="14857" max="14857" width="13.5703125" style="13" customWidth="1"/>
    <col min="14858" max="14860" width="12.28515625" style="13" customWidth="1"/>
    <col min="14861" max="14861" width="10" style="13" customWidth="1"/>
    <col min="14862" max="14862" width="20.5703125" style="13" customWidth="1"/>
    <col min="14863" max="15104" width="9.140625" style="13"/>
    <col min="15105" max="15105" width="12.85546875" style="13" customWidth="1"/>
    <col min="15106" max="15109" width="11.28515625" style="13" customWidth="1"/>
    <col min="15110" max="15110" width="12.85546875" style="13" customWidth="1"/>
    <col min="15111" max="15111" width="13.28515625" style="13" customWidth="1"/>
    <col min="15112" max="15112" width="12.28515625" style="13" customWidth="1"/>
    <col min="15113" max="15113" width="13.5703125" style="13" customWidth="1"/>
    <col min="15114" max="15116" width="12.28515625" style="13" customWidth="1"/>
    <col min="15117" max="15117" width="10" style="13" customWidth="1"/>
    <col min="15118" max="15118" width="20.5703125" style="13" customWidth="1"/>
    <col min="15119" max="15360" width="9.140625" style="13"/>
    <col min="15361" max="15361" width="12.85546875" style="13" customWidth="1"/>
    <col min="15362" max="15365" width="11.28515625" style="13" customWidth="1"/>
    <col min="15366" max="15366" width="12.85546875" style="13" customWidth="1"/>
    <col min="15367" max="15367" width="13.28515625" style="13" customWidth="1"/>
    <col min="15368" max="15368" width="12.28515625" style="13" customWidth="1"/>
    <col min="15369" max="15369" width="13.5703125" style="13" customWidth="1"/>
    <col min="15370" max="15372" width="12.28515625" style="13" customWidth="1"/>
    <col min="15373" max="15373" width="10" style="13" customWidth="1"/>
    <col min="15374" max="15374" width="20.5703125" style="13" customWidth="1"/>
    <col min="15375" max="15616" width="9.140625" style="13"/>
    <col min="15617" max="15617" width="12.85546875" style="13" customWidth="1"/>
    <col min="15618" max="15621" width="11.28515625" style="13" customWidth="1"/>
    <col min="15622" max="15622" width="12.85546875" style="13" customWidth="1"/>
    <col min="15623" max="15623" width="13.28515625" style="13" customWidth="1"/>
    <col min="15624" max="15624" width="12.28515625" style="13" customWidth="1"/>
    <col min="15625" max="15625" width="13.5703125" style="13" customWidth="1"/>
    <col min="15626" max="15628" width="12.28515625" style="13" customWidth="1"/>
    <col min="15629" max="15629" width="10" style="13" customWidth="1"/>
    <col min="15630" max="15630" width="20.5703125" style="13" customWidth="1"/>
    <col min="15631" max="15872" width="9.140625" style="13"/>
    <col min="15873" max="15873" width="12.85546875" style="13" customWidth="1"/>
    <col min="15874" max="15877" width="11.28515625" style="13" customWidth="1"/>
    <col min="15878" max="15878" width="12.85546875" style="13" customWidth="1"/>
    <col min="15879" max="15879" width="13.28515625" style="13" customWidth="1"/>
    <col min="15880" max="15880" width="12.28515625" style="13" customWidth="1"/>
    <col min="15881" max="15881" width="13.5703125" style="13" customWidth="1"/>
    <col min="15882" max="15884" width="12.28515625" style="13" customWidth="1"/>
    <col min="15885" max="15885" width="10" style="13" customWidth="1"/>
    <col min="15886" max="15886" width="20.5703125" style="13" customWidth="1"/>
    <col min="15887" max="16128" width="9.140625" style="13"/>
    <col min="16129" max="16129" width="12.85546875" style="13" customWidth="1"/>
    <col min="16130" max="16133" width="11.28515625" style="13" customWidth="1"/>
    <col min="16134" max="16134" width="12.85546875" style="13" customWidth="1"/>
    <col min="16135" max="16135" width="13.28515625" style="13" customWidth="1"/>
    <col min="16136" max="16136" width="12.28515625" style="13" customWidth="1"/>
    <col min="16137" max="16137" width="13.5703125" style="13" customWidth="1"/>
    <col min="16138" max="16140" width="12.28515625" style="13" customWidth="1"/>
    <col min="16141" max="16141" width="10" style="13" customWidth="1"/>
    <col min="16142" max="16142" width="20.5703125" style="13" customWidth="1"/>
    <col min="16143" max="16384" width="9.140625" style="13"/>
  </cols>
  <sheetData>
    <row r="1" spans="1:36" ht="15" x14ac:dyDescent="0.25">
      <c r="A1" s="55" t="s">
        <v>375</v>
      </c>
      <c r="B1" s="55"/>
    </row>
    <row r="2" spans="1:36" ht="15" x14ac:dyDescent="0.25">
      <c r="A2" s="55" t="s">
        <v>376</v>
      </c>
      <c r="B2" s="56" t="s">
        <v>9</v>
      </c>
      <c r="O2" s="57"/>
      <c r="P2" s="57"/>
      <c r="Q2" s="57"/>
      <c r="R2" s="57"/>
      <c r="S2" s="57"/>
      <c r="T2" s="57"/>
      <c r="U2" s="57"/>
      <c r="V2" s="57"/>
      <c r="W2" s="57"/>
      <c r="X2" s="57"/>
      <c r="Y2" s="57"/>
      <c r="Z2" s="57"/>
      <c r="AA2" s="57"/>
      <c r="AB2" s="57"/>
      <c r="AC2" s="57"/>
      <c r="AD2" s="57"/>
      <c r="AE2" s="57"/>
      <c r="AF2" s="57"/>
      <c r="AG2" s="57"/>
      <c r="AH2" s="57"/>
      <c r="AI2" s="57"/>
      <c r="AJ2" s="57"/>
    </row>
    <row r="3" spans="1:36" ht="15.75" x14ac:dyDescent="0.25">
      <c r="A3" s="55" t="s">
        <v>377</v>
      </c>
      <c r="B3" s="56" t="s">
        <v>9</v>
      </c>
      <c r="C3" s="58"/>
      <c r="D3" s="58"/>
      <c r="E3" s="58"/>
      <c r="F3" s="58"/>
      <c r="G3" s="58"/>
      <c r="H3" s="58"/>
      <c r="I3" s="58"/>
      <c r="J3" s="58"/>
      <c r="K3" s="58"/>
      <c r="L3" s="58"/>
      <c r="O3" s="57"/>
      <c r="Q3" s="57"/>
      <c r="R3" s="57"/>
      <c r="T3" s="57"/>
      <c r="X3" s="57"/>
      <c r="Z3" s="57"/>
      <c r="AA3" s="57"/>
      <c r="AB3" s="57"/>
      <c r="AC3" s="57"/>
      <c r="AD3" s="57"/>
      <c r="AE3" s="57"/>
      <c r="AF3" s="57"/>
      <c r="AG3" s="57"/>
      <c r="AH3" s="57"/>
      <c r="AI3" s="57"/>
      <c r="AJ3" s="57"/>
    </row>
    <row r="4" spans="1:36" ht="15.75" x14ac:dyDescent="0.25">
      <c r="A4" s="59"/>
      <c r="B4" s="60"/>
      <c r="C4" s="58"/>
      <c r="D4" s="58"/>
      <c r="E4" s="58"/>
      <c r="F4" s="58"/>
      <c r="G4" s="58"/>
      <c r="H4" s="58"/>
      <c r="I4" s="58"/>
      <c r="J4" s="58"/>
      <c r="K4" s="58"/>
      <c r="L4" s="58"/>
      <c r="O4" s="57"/>
      <c r="R4" s="57"/>
      <c r="X4" s="57"/>
      <c r="Z4" s="57"/>
      <c r="AA4" s="57"/>
      <c r="AB4" s="57"/>
      <c r="AC4" s="57"/>
      <c r="AD4" s="57"/>
      <c r="AE4" s="57"/>
      <c r="AF4" s="57"/>
      <c r="AG4" s="57"/>
      <c r="AH4" s="57"/>
      <c r="AJ4" s="57"/>
    </row>
    <row r="5" spans="1:36" ht="31.15" customHeight="1" x14ac:dyDescent="0.2">
      <c r="A5" s="127" t="s">
        <v>501</v>
      </c>
      <c r="B5" s="127"/>
      <c r="C5" s="127"/>
      <c r="D5" s="127"/>
      <c r="E5" s="127"/>
      <c r="F5" s="127"/>
      <c r="G5" s="127"/>
      <c r="H5" s="127"/>
      <c r="I5" s="127"/>
      <c r="J5" s="127"/>
      <c r="K5" s="127"/>
      <c r="L5" s="127"/>
    </row>
    <row r="6" spans="1:36" s="61" customFormat="1" ht="31.5" x14ac:dyDescent="0.5">
      <c r="A6" s="128" t="str">
        <f>IF('CL list'!G34=1,"",IF(B2="Statewide","Statewide",VLOOKUP(B3,Crosswalk!A2:D70,4,FALSE) &amp; " - " &amp; B3 &amp; " " &amp;VLOOKUP(B3,Crosswalk!A2:D70,2,FALSE)))</f>
        <v>Lancaster - Lancaster 0312</v>
      </c>
      <c r="B6" s="128"/>
      <c r="C6" s="128"/>
      <c r="D6" s="128"/>
      <c r="E6" s="128"/>
      <c r="F6" s="128"/>
      <c r="G6" s="128"/>
      <c r="H6" s="128"/>
      <c r="I6" s="128"/>
      <c r="J6" s="128"/>
      <c r="K6" s="128"/>
      <c r="L6" s="128"/>
    </row>
    <row r="7" spans="1:36" ht="15" x14ac:dyDescent="0.2">
      <c r="A7" s="129" t="s">
        <v>378</v>
      </c>
      <c r="B7" s="129"/>
      <c r="C7" s="62" t="s">
        <v>379</v>
      </c>
      <c r="E7" s="62" t="s">
        <v>380</v>
      </c>
      <c r="F7" s="62"/>
      <c r="H7" s="62"/>
      <c r="I7" s="63"/>
    </row>
    <row r="8" spans="1:36" ht="16.5" thickBot="1" x14ac:dyDescent="0.25">
      <c r="A8" s="130" t="s">
        <v>381</v>
      </c>
      <c r="B8" s="130"/>
      <c r="C8" s="130"/>
      <c r="D8" s="131" t="s">
        <v>502</v>
      </c>
      <c r="E8" s="131"/>
      <c r="F8" s="64"/>
      <c r="G8" s="64"/>
      <c r="H8" s="65"/>
      <c r="K8" s="64"/>
      <c r="L8" s="64"/>
    </row>
    <row r="9" spans="1:36" ht="62.25" customHeight="1" thickBot="1" x14ac:dyDescent="0.25">
      <c r="A9" s="132" t="s">
        <v>382</v>
      </c>
      <c r="B9" s="133"/>
      <c r="C9" s="133"/>
      <c r="D9" s="133"/>
      <c r="E9" s="133"/>
      <c r="F9" s="133"/>
      <c r="G9" s="134"/>
      <c r="H9" s="66" t="s">
        <v>383</v>
      </c>
      <c r="I9" s="66" t="s">
        <v>384</v>
      </c>
      <c r="J9" s="66" t="s">
        <v>385</v>
      </c>
      <c r="K9" s="66" t="s">
        <v>386</v>
      </c>
      <c r="L9" s="67" t="s">
        <v>387</v>
      </c>
    </row>
    <row r="10" spans="1:36" ht="24.95" customHeight="1" thickBot="1" x14ac:dyDescent="0.25">
      <c r="A10" s="135" t="s">
        <v>388</v>
      </c>
      <c r="B10" s="136"/>
      <c r="C10" s="136"/>
      <c r="D10" s="136"/>
      <c r="E10" s="136"/>
      <c r="F10" s="136"/>
      <c r="G10" s="136"/>
      <c r="H10" s="136"/>
      <c r="I10" s="136"/>
      <c r="J10" s="136"/>
      <c r="K10" s="136"/>
      <c r="L10" s="137"/>
    </row>
    <row r="11" spans="1:36" ht="24.95" customHeight="1" x14ac:dyDescent="0.2">
      <c r="A11" s="138" t="s">
        <v>503</v>
      </c>
      <c r="B11" s="139"/>
      <c r="C11" s="139"/>
      <c r="D11" s="139"/>
      <c r="E11" s="139"/>
      <c r="F11" s="139"/>
      <c r="G11" s="140"/>
      <c r="H11" s="68">
        <f>IF('CL list'!$G34=1,"",VLOOKUP($A6,full_report_QTR!$A$2:I$2733,5,FALSE))</f>
        <v>0</v>
      </c>
      <c r="I11" s="68">
        <f>IF('CL list'!$G34=1,"",VLOOKUP($A6,full_report_QTR!$A$2:J$2733,6,FALSE))</f>
        <v>380</v>
      </c>
      <c r="J11" s="68">
        <f>IF('CL list'!$G34=1,"",VLOOKUP($A6,full_report_QTR!$A$2:K$2733,7,FALSE))</f>
        <v>1</v>
      </c>
      <c r="K11" s="68">
        <f>IF('CL list'!$G34=1,"",VLOOKUP($A6,full_report_QTR!$A$2:L$2733,8,FALSE))</f>
        <v>381</v>
      </c>
      <c r="L11" s="69">
        <f>IF('CL list'!$G34=1,"",VLOOKUP($A6,full_report_QTR!$A$2:M$2733,9,FALSE))</f>
        <v>164</v>
      </c>
    </row>
    <row r="12" spans="1:36" ht="24.95" customHeight="1" x14ac:dyDescent="0.2">
      <c r="A12" s="141" t="s">
        <v>504</v>
      </c>
      <c r="B12" s="142"/>
      <c r="C12" s="142"/>
      <c r="D12" s="142"/>
      <c r="E12" s="142"/>
      <c r="F12" s="142"/>
      <c r="G12" s="143"/>
      <c r="H12" s="70">
        <f>IF('CL list'!$G$34=1,"",INDEX(full_report_QTR!$A$2:$I$2733,MATCH('CL report QTR'!$A$6,full_report_QTR!$A$2:$A$2733,0)+1,5))</f>
        <v>1</v>
      </c>
      <c r="I12" s="70">
        <f>IF('CL list'!$G$34=1,"",INDEX(full_report_QTR!$A$2:$I$2733,MATCH('CL report QTR'!$A$6,full_report_QTR!$A$2:$A$2733,0)+1,6))</f>
        <v>324</v>
      </c>
      <c r="J12" s="70">
        <f>IF('CL list'!$G$34=1,"",INDEX(full_report_QTR!$A$2:$I$2733,MATCH('CL report QTR'!$A$6,full_report_QTR!$A$2:$A$2733,0)+1,7))</f>
        <v>5</v>
      </c>
      <c r="K12" s="70">
        <f>IF('CL list'!$G$34=1,"",INDEX(full_report_QTR!$A$2:$I$2733,MATCH('CL report QTR'!$A$6,full_report_QTR!$A$2:$A$2733,0)+1,8))</f>
        <v>330</v>
      </c>
      <c r="L12" s="71">
        <f>IF('CL list'!$G$34=1,"",INDEX(full_report_QTR!$A$2:$I$2733,MATCH('CL report QTR'!$A$6,full_report_QTR!$A$2:$A$2733,0)+1,9))</f>
        <v>446</v>
      </c>
    </row>
    <row r="13" spans="1:36" ht="24.95" customHeight="1" thickBot="1" x14ac:dyDescent="0.25">
      <c r="A13" s="144" t="s">
        <v>505</v>
      </c>
      <c r="B13" s="145"/>
      <c r="C13" s="145"/>
      <c r="D13" s="145"/>
      <c r="E13" s="145"/>
      <c r="F13" s="145"/>
      <c r="G13" s="145"/>
      <c r="H13" s="145"/>
      <c r="I13" s="145"/>
      <c r="J13" s="146"/>
      <c r="K13" s="70">
        <f>IF('CL list'!$G$34=1,"",INDEX(full_report_QTR!$A$2:$I$2733,MATCH('CL report QTR'!$A$6,full_report_QTR!$A$2:$A$2733,0)+2,8))</f>
        <v>4</v>
      </c>
      <c r="L13" s="72">
        <f>IF('CL list'!$G$34=1,"",INDEX(full_report_QTR!$A$2:$I$2733,MATCH('CL report QTR'!$A$6,full_report_QTR!$A$2:$A$2733,0)+2,9))</f>
        <v>5</v>
      </c>
    </row>
    <row r="14" spans="1:36" ht="24.95" customHeight="1" thickBot="1" x14ac:dyDescent="0.25">
      <c r="A14" s="147" t="s">
        <v>506</v>
      </c>
      <c r="B14" s="148"/>
      <c r="C14" s="148"/>
      <c r="D14" s="148"/>
      <c r="E14" s="148"/>
      <c r="F14" s="148"/>
      <c r="G14" s="148"/>
      <c r="H14" s="148"/>
      <c r="I14" s="148"/>
      <c r="J14" s="148"/>
      <c r="K14" s="148"/>
      <c r="L14" s="149"/>
    </row>
    <row r="15" spans="1:36" ht="24.95" customHeight="1" x14ac:dyDescent="0.2">
      <c r="A15" s="123" t="s">
        <v>389</v>
      </c>
      <c r="B15" s="125" t="s">
        <v>390</v>
      </c>
      <c r="C15" s="125"/>
      <c r="D15" s="125"/>
      <c r="E15" s="125"/>
      <c r="F15" s="125"/>
      <c r="G15" s="125"/>
      <c r="H15" s="70">
        <f>IF('CL list'!$G$34=1,"",INDEX(full_report_QTR!$A$2:$I$2733,MATCH('CL report QTR'!$A$6,full_report_QTR!$A$2:$A$2733,0)+3,5))</f>
        <v>0</v>
      </c>
      <c r="I15" s="70">
        <f>IF('CL list'!$G$34=1,"",INDEX(full_report_QTR!$A$2:$I$2733,MATCH('CL report QTR'!$A$6,full_report_QTR!$A$2:$A$2733,0)+3,6))</f>
        <v>167</v>
      </c>
      <c r="J15" s="70">
        <f>IF('CL list'!$G$34=1,"",INDEX(full_report_QTR!$A$2:$I$2733,MATCH('CL report QTR'!$A$6,full_report_QTR!$A$2:$A$2733,0)+3,7))</f>
        <v>4</v>
      </c>
      <c r="K15" s="70">
        <f>IF('CL list'!$G$34=1,"",INDEX(full_report_QTR!$A$2:$I$2733,MATCH('CL report QTR'!$A$6,full_report_QTR!$A$2:$A$2733,0)+3,8))</f>
        <v>171</v>
      </c>
      <c r="L15" s="69">
        <f>IF('CL list'!$G$34=1,"",INDEX(full_report_QTR!$A$2:$I$2733,MATCH('CL report QTR'!$A$6,full_report_QTR!$A$2:$A$2733,0)+3,9))</f>
        <v>202</v>
      </c>
    </row>
    <row r="16" spans="1:36" ht="24.95" customHeight="1" thickBot="1" x14ac:dyDescent="0.25">
      <c r="A16" s="124"/>
      <c r="B16" s="126" t="s">
        <v>391</v>
      </c>
      <c r="C16" s="126"/>
      <c r="D16" s="126"/>
      <c r="E16" s="126"/>
      <c r="F16" s="126"/>
      <c r="G16" s="126"/>
      <c r="H16" s="73">
        <f>IF('CL list'!$G$34=1,"",INDEX(full_report_QTR!$A$2:$I$2733,MATCH('CL report QTR'!$A$6,full_report_QTR!$A$2:$A$2733,0)+4,5))</f>
        <v>1</v>
      </c>
      <c r="I16" s="73">
        <f>IF('CL list'!$G$34=1,"",INDEX(full_report_QTR!$A$2:$I$2733,MATCH('CL report QTR'!$A$6,full_report_QTR!$A$2:$A$2733,0)+4,6))</f>
        <v>155</v>
      </c>
      <c r="J16" s="73">
        <f>IF('CL list'!$G$34=1,"",INDEX(full_report_QTR!$A$2:$I$2733,MATCH('CL report QTR'!$A$6,full_report_QTR!$A$2:$A$2733,0)+4,7))</f>
        <v>1</v>
      </c>
      <c r="K16" s="73">
        <f>IF('CL list'!$G$34=1,"",INDEX(full_report_QTR!$A$2:$I$2733,MATCH('CL report QTR'!$A$6,full_report_QTR!$A$2:$A$2733,0)+4,8))</f>
        <v>157</v>
      </c>
      <c r="L16" s="72">
        <f>IF('CL list'!$G$34=1,"",INDEX(full_report_QTR!$A$2:$I$2733,MATCH('CL report QTR'!$A$6,full_report_QTR!$A$2:$A$2733,0)+4,9))</f>
        <v>241</v>
      </c>
    </row>
    <row r="17" spans="1:12" ht="24.95" customHeight="1" x14ac:dyDescent="0.2">
      <c r="A17" s="123" t="s">
        <v>392</v>
      </c>
      <c r="B17" s="154" t="s">
        <v>393</v>
      </c>
      <c r="C17" s="155"/>
      <c r="D17" s="155"/>
      <c r="E17" s="155"/>
      <c r="F17" s="155"/>
      <c r="G17" s="156"/>
      <c r="H17" s="74">
        <f>IF('CL list'!$G$34=1,"",INDEX(full_report_QTR!$A$2:$I$2733,MATCH('CL report QTR'!$A$6,full_report_QTR!$A$2:$A$2733,0)+5,5))</f>
        <v>0</v>
      </c>
      <c r="I17" s="74">
        <f>IF('CL list'!$G$34=1,"",INDEX(full_report_QTR!$A$2:$I$2733,MATCH('CL report QTR'!$A$6,full_report_QTR!$A$2:$A$2733,0)+5,6))</f>
        <v>64</v>
      </c>
      <c r="J17" s="74">
        <f>IF('CL list'!$G$34=1,"",INDEX(full_report_QTR!$A$2:$I$2733,MATCH('CL report QTR'!$A$6,full_report_QTR!$A$2:$A$2733,0)+5,7))</f>
        <v>1</v>
      </c>
      <c r="K17" s="74">
        <f>IF('CL list'!$G$34=1,"",INDEX(full_report_QTR!$A$2:$I$2733,MATCH('CL report QTR'!$A$6,full_report_QTR!$A$2:$A$2733,0)+5,8))</f>
        <v>65</v>
      </c>
      <c r="L17" s="75">
        <f>IF('CL list'!$G$34=1,"",INDEX(full_report_QTR!$A$2:$I$2733,MATCH('CL report QTR'!$A$6,full_report_QTR!$A$2:$A$2733,0)+5,9))</f>
        <v>93</v>
      </c>
    </row>
    <row r="18" spans="1:12" ht="24.95" customHeight="1" x14ac:dyDescent="0.2">
      <c r="A18" s="124"/>
      <c r="B18" s="157" t="s">
        <v>394</v>
      </c>
      <c r="C18" s="158"/>
      <c r="D18" s="158"/>
      <c r="E18" s="158"/>
      <c r="F18" s="158"/>
      <c r="G18" s="159"/>
      <c r="H18" s="70">
        <f>IF('CL list'!$G$34=1,"",INDEX(full_report_QTR!$A$2:$I$2733,MATCH('CL report QTR'!$A$6,full_report_QTR!$A$2:$A$2733,0)+6,5))</f>
        <v>0</v>
      </c>
      <c r="I18" s="70">
        <f>IF('CL list'!$G$34=1,"",INDEX(full_report_QTR!$A$2:$I$2733,MATCH('CL report QTR'!$A$6,full_report_QTR!$A$2:$A$2733,0)+6,6))</f>
        <v>5</v>
      </c>
      <c r="J18" s="70">
        <f>IF('CL list'!$G$34=1,"",INDEX(full_report_QTR!$A$2:$I$2733,MATCH('CL report QTR'!$A$6,full_report_QTR!$A$2:$A$2733,0)+6,7))</f>
        <v>0</v>
      </c>
      <c r="K18" s="70">
        <f>IF('CL list'!$G$34=1,"",INDEX(full_report_QTR!$A$2:$I$2733,MATCH('CL report QTR'!$A$6,full_report_QTR!$A$2:$A$2733,0)+6,8))</f>
        <v>5</v>
      </c>
      <c r="L18" s="71">
        <f>IF('CL list'!$G$34=1,"",INDEX(full_report_QTR!$A$2:$I$2733,MATCH('CL report QTR'!$A$6,full_report_QTR!$A$2:$A$2733,0)+6,9))</f>
        <v>2</v>
      </c>
    </row>
    <row r="19" spans="1:12" ht="24.95" customHeight="1" x14ac:dyDescent="0.2">
      <c r="A19" s="124"/>
      <c r="B19" s="157" t="s">
        <v>395</v>
      </c>
      <c r="C19" s="158"/>
      <c r="D19" s="158"/>
      <c r="E19" s="158"/>
      <c r="F19" s="158"/>
      <c r="G19" s="159"/>
      <c r="H19" s="70">
        <f>IF('CL list'!$G$34=1,"",INDEX(full_report_QTR!$A$2:$I$2733,MATCH('CL report QTR'!$A$6,full_report_QTR!$A$2:$A$2733,0)+7,5))</f>
        <v>0</v>
      </c>
      <c r="I19" s="70">
        <f>IF('CL list'!$G$34=1,"",INDEX(full_report_QTR!$A$2:$I$2733,MATCH('CL report QTR'!$A$6,full_report_QTR!$A$2:$A$2733,0)+7,6))</f>
        <v>6</v>
      </c>
      <c r="J19" s="70">
        <f>IF('CL list'!$G$34=1,"",INDEX(full_report_QTR!$A$2:$I$2733,MATCH('CL report QTR'!$A$6,full_report_QTR!$A$2:$A$2733,0)+7,7))</f>
        <v>0</v>
      </c>
      <c r="K19" s="70">
        <f>IF('CL list'!$G$34=1,"",INDEX(full_report_QTR!$A$2:$I$2733,MATCH('CL report QTR'!$A$6,full_report_QTR!$A$2:$A$2733,0)+7,8))</f>
        <v>6</v>
      </c>
      <c r="L19" s="71">
        <f>IF('CL list'!$G$34=1,"",INDEX(full_report_QTR!$A$2:$I$2733,MATCH('CL report QTR'!$A$6,full_report_QTR!$A$2:$A$2733,0)+7,9))</f>
        <v>7</v>
      </c>
    </row>
    <row r="20" spans="1:12" ht="24.95" customHeight="1" x14ac:dyDescent="0.2">
      <c r="A20" s="124"/>
      <c r="B20" s="157" t="s">
        <v>396</v>
      </c>
      <c r="C20" s="158"/>
      <c r="D20" s="158"/>
      <c r="E20" s="158"/>
      <c r="F20" s="158"/>
      <c r="G20" s="159"/>
      <c r="H20" s="70">
        <f>IF('CL list'!$G$34=1,"",INDEX(full_report_QTR!$A$2:$I$2733,MATCH('CL report QTR'!$A$6,full_report_QTR!$A$2:$A$2733,0)+8,5))</f>
        <v>1</v>
      </c>
      <c r="I20" s="70">
        <f>IF('CL list'!$G$34=1,"",INDEX(full_report_QTR!$A$2:$I$2733,MATCH('CL report QTR'!$A$6,full_report_QTR!$A$2:$A$2733,0)+8,6))</f>
        <v>40</v>
      </c>
      <c r="J20" s="70">
        <f>IF('CL list'!$G$34=1,"",INDEX(full_report_QTR!$A$2:$I$2733,MATCH('CL report QTR'!$A$6,full_report_QTR!$A$2:$A$2733,0)+8,7))</f>
        <v>0</v>
      </c>
      <c r="K20" s="70">
        <f>IF('CL list'!$G$34=1,"",INDEX(full_report_QTR!$A$2:$I$2733,MATCH('CL report QTR'!$A$6,full_report_QTR!$A$2:$A$2733,0)+8,8))</f>
        <v>41</v>
      </c>
      <c r="L20" s="71">
        <f>IF('CL list'!$G$34=1,"",INDEX(full_report_QTR!$A$2:$I$2733,MATCH('CL report QTR'!$A$6,full_report_QTR!$A$2:$A$2733,0)+8,9))</f>
        <v>60</v>
      </c>
    </row>
    <row r="21" spans="1:12" ht="24.95" customHeight="1" x14ac:dyDescent="0.2">
      <c r="A21" s="124"/>
      <c r="B21" s="157" t="s">
        <v>397</v>
      </c>
      <c r="C21" s="158"/>
      <c r="D21" s="158"/>
      <c r="E21" s="158"/>
      <c r="F21" s="158"/>
      <c r="G21" s="159"/>
      <c r="H21" s="70">
        <f>IF('CL list'!$G$34=1,"",INDEX(full_report_QTR!$A$2:$I$2733,MATCH('CL report QTR'!$A$6,full_report_QTR!$A$2:$A$2733,0)+9,5))</f>
        <v>0</v>
      </c>
      <c r="I21" s="70">
        <f>IF('CL list'!$G$34=1,"",INDEX(full_report_QTR!$A$2:$I$2733,MATCH('CL report QTR'!$A$6,full_report_QTR!$A$2:$A$2733,0)+9,6))</f>
        <v>4</v>
      </c>
      <c r="J21" s="70">
        <f>IF('CL list'!$G$34=1,"",INDEX(full_report_QTR!$A$2:$I$2733,MATCH('CL report QTR'!$A$6,full_report_QTR!$A$2:$A$2733,0)+9,7))</f>
        <v>0</v>
      </c>
      <c r="K21" s="70">
        <f>IF('CL list'!$G$34=1,"",INDEX(full_report_QTR!$A$2:$I$2733,MATCH('CL report QTR'!$A$6,full_report_QTR!$A$2:$A$2733,0)+9,8))</f>
        <v>4</v>
      </c>
      <c r="L21" s="71">
        <f>IF('CL list'!$G$34=1,"",INDEX(full_report_QTR!$A$2:$I$2733,MATCH('CL report QTR'!$A$6,full_report_QTR!$A$2:$A$2733,0)+9,9))</f>
        <v>3</v>
      </c>
    </row>
    <row r="22" spans="1:12" ht="24.95" customHeight="1" x14ac:dyDescent="0.2">
      <c r="A22" s="124"/>
      <c r="B22" s="157" t="s">
        <v>398</v>
      </c>
      <c r="C22" s="158"/>
      <c r="D22" s="158"/>
      <c r="E22" s="158"/>
      <c r="F22" s="158"/>
      <c r="G22" s="159"/>
      <c r="H22" s="70">
        <f>IF('CL list'!$G$34=1,"",INDEX(full_report_QTR!$A$2:$I$2733,MATCH('CL report QTR'!$A$6,full_report_QTR!$A$2:$A$2733,0)+10,5))</f>
        <v>0</v>
      </c>
      <c r="I22" s="70">
        <f>IF('CL list'!$G$34=1,"",INDEX(full_report_QTR!$A$2:$I$2733,MATCH('CL report QTR'!$A$6,full_report_QTR!$A$2:$A$2733,0)+10,6))</f>
        <v>233</v>
      </c>
      <c r="J22" s="70">
        <f>IF('CL list'!$G$34=1,"",INDEX(full_report_QTR!$A$2:$I$2733,MATCH('CL report QTR'!$A$6,full_report_QTR!$A$2:$A$2733,0)+10,7))</f>
        <v>5</v>
      </c>
      <c r="K22" s="70">
        <f>IF('CL list'!$G$34=1,"",INDEX(full_report_QTR!$A$2:$I$2733,MATCH('CL report QTR'!$A$6,full_report_QTR!$A$2:$A$2733,0)+10,8))</f>
        <v>238</v>
      </c>
      <c r="L22" s="71">
        <f>IF('CL list'!$G$34=1,"",INDEX(full_report_QTR!$A$2:$I$2733,MATCH('CL report QTR'!$A$6,full_report_QTR!$A$2:$A$2733,0)+10,9))</f>
        <v>319</v>
      </c>
    </row>
    <row r="23" spans="1:12" ht="24.95" customHeight="1" thickBot="1" x14ac:dyDescent="0.25">
      <c r="A23" s="124"/>
      <c r="B23" s="160" t="s">
        <v>399</v>
      </c>
      <c r="C23" s="161"/>
      <c r="D23" s="161"/>
      <c r="E23" s="161"/>
      <c r="F23" s="161"/>
      <c r="G23" s="162"/>
      <c r="H23" s="73">
        <f>IF('CL list'!$G$34=1,"",INDEX(full_report_QTR!$A$2:$I$2733,MATCH('CL report QTR'!$A$6,full_report_QTR!$A$2:$A$2733,0)+11,5))</f>
        <v>0</v>
      </c>
      <c r="I23" s="73">
        <f>IF('CL list'!$G$34=1,"",INDEX(full_report_QTR!$A$2:$I$2733,MATCH('CL report QTR'!$A$6,full_report_QTR!$A$2:$A$2733,0)+11,6))</f>
        <v>9</v>
      </c>
      <c r="J23" s="73">
        <f>IF('CL list'!$G$34=1,"",INDEX(full_report_QTR!$A$2:$I$2733,MATCH('CL report QTR'!$A$6,full_report_QTR!$A$2:$A$2733,0)+11,7))</f>
        <v>0</v>
      </c>
      <c r="K23" s="73">
        <f>IF('CL list'!$G$34=1,"",INDEX(full_report_QTR!$A$2:$I$2733,MATCH('CL report QTR'!$A$6,full_report_QTR!$A$2:$A$2733,0)+11,8))</f>
        <v>9</v>
      </c>
      <c r="L23" s="72">
        <f>IF('CL list'!$G$34=1,"",INDEX(full_report_QTR!$A$2:$I$2733,MATCH('CL report QTR'!$A$6,full_report_QTR!$A$2:$A$2733,0)+11,9))</f>
        <v>3</v>
      </c>
    </row>
    <row r="24" spans="1:12" ht="24.95" customHeight="1" x14ac:dyDescent="0.2">
      <c r="A24" s="169" t="s">
        <v>400</v>
      </c>
      <c r="B24" s="154" t="s">
        <v>401</v>
      </c>
      <c r="C24" s="155"/>
      <c r="D24" s="155"/>
      <c r="E24" s="155"/>
      <c r="F24" s="155"/>
      <c r="G24" s="156"/>
      <c r="H24" s="74">
        <f>IF('CL list'!$G$34=1,"",INDEX(full_report_QTR!$A$2:$I$2733,MATCH('CL report QTR'!$A$6,full_report_QTR!$A$2:$A$2733,0)+12,5))</f>
        <v>0</v>
      </c>
      <c r="I24" s="74">
        <f>IF('CL list'!$G$34=1,"",INDEX(full_report_QTR!$A$2:$I$2733,MATCH('CL report QTR'!$A$6,full_report_QTR!$A$2:$A$2733,0)+12,6))</f>
        <v>4</v>
      </c>
      <c r="J24" s="74">
        <f>IF('CL list'!$G$34=1,"",INDEX(full_report_QTR!$A$2:$I$2733,MATCH('CL report QTR'!$A$6,full_report_QTR!$A$2:$A$2733,0)+12,7))</f>
        <v>1</v>
      </c>
      <c r="K24" s="74">
        <f>IF('CL list'!$G$34=1,"",INDEX(full_report_QTR!$A$2:$I$2733,MATCH('CL report QTR'!$A$6,full_report_QTR!$A$2:$A$2733,0)+12,8))</f>
        <v>5</v>
      </c>
      <c r="L24" s="75">
        <f>IF('CL list'!$G$34=1,"",INDEX(full_report_QTR!$A$2:$I$2733,MATCH('CL report QTR'!$A$6,full_report_QTR!$A$2:$A$2733,0)+12,9))</f>
        <v>7</v>
      </c>
    </row>
    <row r="25" spans="1:12" ht="24.95" customHeight="1" x14ac:dyDescent="0.2">
      <c r="A25" s="170"/>
      <c r="B25" s="157" t="s">
        <v>402</v>
      </c>
      <c r="C25" s="158"/>
      <c r="D25" s="158"/>
      <c r="E25" s="158"/>
      <c r="F25" s="158"/>
      <c r="G25" s="159"/>
      <c r="H25" s="70">
        <f>IF('CL list'!$G$34=1,"",INDEX(full_report_QTR!$A$2:$I$2733,MATCH('CL report QTR'!$A$6,full_report_QTR!$A$2:$A$2733,0)+13,5))</f>
        <v>0</v>
      </c>
      <c r="I25" s="70">
        <f>IF('CL list'!$G$34=1,"",INDEX(full_report_QTR!$A$2:$I$2733,MATCH('CL report QTR'!$A$6,full_report_QTR!$A$2:$A$2733,0)+13,6))</f>
        <v>42</v>
      </c>
      <c r="J25" s="70">
        <f>IF('CL list'!$G$34=1,"",INDEX(full_report_QTR!$A$2:$I$2733,MATCH('CL report QTR'!$A$6,full_report_QTR!$A$2:$A$2733,0)+13,7))</f>
        <v>0</v>
      </c>
      <c r="K25" s="70">
        <f>IF('CL list'!$G$34=1,"",INDEX(full_report_QTR!$A$2:$I$2733,MATCH('CL report QTR'!$A$6,full_report_QTR!$A$2:$A$2733,0)+13,8))</f>
        <v>42</v>
      </c>
      <c r="L25" s="71">
        <f>IF('CL list'!$G$34=1,"",INDEX(full_report_QTR!$A$2:$I$2733,MATCH('CL report QTR'!$A$6,full_report_QTR!$A$2:$A$2733,0)+13,9))</f>
        <v>48</v>
      </c>
    </row>
    <row r="26" spans="1:12" ht="24.95" customHeight="1" x14ac:dyDescent="0.2">
      <c r="A26" s="170"/>
      <c r="B26" s="157" t="s">
        <v>403</v>
      </c>
      <c r="C26" s="158"/>
      <c r="D26" s="158"/>
      <c r="E26" s="158"/>
      <c r="F26" s="158"/>
      <c r="G26" s="159"/>
      <c r="H26" s="70">
        <f>IF('CL list'!$G$34=1,"",INDEX(full_report_QTR!$A$2:$I$2733,MATCH('CL report QTR'!$A$6,full_report_QTR!$A$2:$A$2733,0)+14,5))</f>
        <v>0</v>
      </c>
      <c r="I26" s="70">
        <f>IF('CL list'!$G$34=1,"",INDEX(full_report_QTR!$A$2:$I$2733,MATCH('CL report QTR'!$A$6,full_report_QTR!$A$2:$A$2733,0)+14,6))</f>
        <v>0</v>
      </c>
      <c r="J26" s="70">
        <f>IF('CL list'!$G$34=1,"",INDEX(full_report_QTR!$A$2:$I$2733,MATCH('CL report QTR'!$A$6,full_report_QTR!$A$2:$A$2733,0)+14,7))</f>
        <v>0</v>
      </c>
      <c r="K26" s="70">
        <f>IF('CL list'!$G$34=1,"",INDEX(full_report_QTR!$A$2:$I$2733,MATCH('CL report QTR'!$A$6,full_report_QTR!$A$2:$A$2733,0)+14,8))</f>
        <v>0</v>
      </c>
      <c r="L26" s="71">
        <f>IF('CL list'!$G$34=1,"",INDEX(full_report_QTR!$A$2:$I$2733,MATCH('CL report QTR'!$A$6,full_report_QTR!$A$2:$A$2733,0)+14,9))</f>
        <v>0</v>
      </c>
    </row>
    <row r="27" spans="1:12" ht="24.95" customHeight="1" thickBot="1" x14ac:dyDescent="0.25">
      <c r="A27" s="171"/>
      <c r="B27" s="172" t="s">
        <v>404</v>
      </c>
      <c r="C27" s="173"/>
      <c r="D27" s="173"/>
      <c r="E27" s="173"/>
      <c r="F27" s="173"/>
      <c r="G27" s="174"/>
      <c r="H27" s="73">
        <f>IF('CL list'!$G$34=1,"",INDEX(full_report_QTR!$A$2:$I$2733,MATCH('CL report QTR'!$A$6,full_report_QTR!$A$2:$A$2733,0)+15,5))</f>
        <v>0</v>
      </c>
      <c r="I27" s="73">
        <f>IF('CL list'!$G$34=1,"",INDEX(full_report_QTR!$A$2:$I$2733,MATCH('CL report QTR'!$A$6,full_report_QTR!$A$2:$A$2733,0)+15,6))</f>
        <v>306</v>
      </c>
      <c r="J27" s="73">
        <f>IF('CL list'!$G$34=1,"",INDEX(full_report_QTR!$A$2:$I$2733,MATCH('CL report QTR'!$A$6,full_report_QTR!$A$2:$A$2733,0)+15,7))</f>
        <v>5</v>
      </c>
      <c r="K27" s="73">
        <f>IF('CL list'!$G$34=1,"",INDEX(full_report_QTR!$A$2:$I$2733,MATCH('CL report QTR'!$A$6,full_report_QTR!$A$2:$A$2733,0)+15,8))</f>
        <v>311</v>
      </c>
      <c r="L27" s="72">
        <f>IF('CL list'!$G$34=1,"",INDEX(full_report_QTR!$A$2:$I$2733,MATCH('CL report QTR'!$A$6,full_report_QTR!$A$2:$A$2733,0)+15,9))</f>
        <v>430</v>
      </c>
    </row>
    <row r="28" spans="1:12" ht="24.95" customHeight="1" x14ac:dyDescent="0.2">
      <c r="A28" s="123" t="s">
        <v>405</v>
      </c>
      <c r="B28" s="176" t="s">
        <v>406</v>
      </c>
      <c r="C28" s="177"/>
      <c r="D28" s="177"/>
      <c r="E28" s="177"/>
      <c r="F28" s="177"/>
      <c r="G28" s="178"/>
      <c r="H28" s="74">
        <f>IF('CL list'!$G$34=1,"",INDEX(full_report_QTR!$A$2:$I$2733,MATCH('CL report QTR'!$A$6,full_report_QTR!$A$2:$A$2733,0)+16,5))</f>
        <v>1</v>
      </c>
      <c r="I28" s="74">
        <f>IF('CL list'!$G$34=1,"",INDEX(full_report_QTR!$A$2:$I$2733,MATCH('CL report QTR'!$A$6,full_report_QTR!$A$2:$A$2733,0)+16,6))</f>
        <v>108</v>
      </c>
      <c r="J28" s="74">
        <f>IF('CL list'!$G$34=1,"",INDEX(full_report_QTR!$A$2:$I$2733,MATCH('CL report QTR'!$A$6,full_report_QTR!$A$2:$A$2733,0)+16,7))</f>
        <v>4</v>
      </c>
      <c r="K28" s="74">
        <f>IF('CL list'!$G$34=1,"",INDEX(full_report_QTR!$A$2:$I$2733,MATCH('CL report QTR'!$A$6,full_report_QTR!$A$2:$A$2733,0)+16,8))</f>
        <v>113</v>
      </c>
      <c r="L28" s="75">
        <f>IF('CL list'!$G$34=1,"",INDEX(full_report_QTR!$A$2:$I$2733,MATCH('CL report QTR'!$A$6,full_report_QTR!$A$2:$A$2733,0)+16,9))</f>
        <v>154</v>
      </c>
    </row>
    <row r="29" spans="1:12" ht="24.95" customHeight="1" x14ac:dyDescent="0.2">
      <c r="A29" s="124"/>
      <c r="B29" s="179" t="s">
        <v>407</v>
      </c>
      <c r="C29" s="180"/>
      <c r="D29" s="180"/>
      <c r="E29" s="180"/>
      <c r="F29" s="180"/>
      <c r="G29" s="181"/>
      <c r="H29" s="70">
        <f>IF('CL list'!$G$34=1,"",INDEX(full_report_QTR!$A$2:$I$2733,MATCH('CL report QTR'!$A$6,full_report_QTR!$A$2:$A$2733,0)+17,5))</f>
        <v>0</v>
      </c>
      <c r="I29" s="70">
        <f>IF('CL list'!$G$34=1,"",INDEX(full_report_QTR!$A$2:$I$2733,MATCH('CL report QTR'!$A$6,full_report_QTR!$A$2:$A$2733,0)+17,6))</f>
        <v>41</v>
      </c>
      <c r="J29" s="70">
        <f>IF('CL list'!$G$34=1,"",INDEX(full_report_QTR!$A$2:$I$2733,MATCH('CL report QTR'!$A$6,full_report_QTR!$A$2:$A$2733,0)+17,7))</f>
        <v>0</v>
      </c>
      <c r="K29" s="70">
        <f>IF('CL list'!$G$34=1,"",INDEX(full_report_QTR!$A$2:$I$2733,MATCH('CL report QTR'!$A$6,full_report_QTR!$A$2:$A$2733,0)+17,8))</f>
        <v>41</v>
      </c>
      <c r="L29" s="71">
        <f>IF('CL list'!$G$34=1,"",INDEX(full_report_QTR!$A$2:$I$2733,MATCH('CL report QTR'!$A$6,full_report_QTR!$A$2:$A$2733,0)+17,9))</f>
        <v>53</v>
      </c>
    </row>
    <row r="30" spans="1:12" ht="24.95" customHeight="1" x14ac:dyDescent="0.2">
      <c r="A30" s="124"/>
      <c r="B30" s="179" t="s">
        <v>408</v>
      </c>
      <c r="C30" s="180"/>
      <c r="D30" s="180"/>
      <c r="E30" s="180"/>
      <c r="F30" s="180"/>
      <c r="G30" s="181"/>
      <c r="H30" s="70">
        <f>IF('CL list'!$G$34=1,"",INDEX(full_report_QTR!$A$2:$I$2733,MATCH('CL report QTR'!$A$6,full_report_QTR!$A$2:$A$2733,0)+18,5))</f>
        <v>0</v>
      </c>
      <c r="I30" s="70">
        <f>IF('CL list'!$G$34=1,"",INDEX(full_report_QTR!$A$2:$I$2733,MATCH('CL report QTR'!$A$6,full_report_QTR!$A$2:$A$2733,0)+18,6))</f>
        <v>30</v>
      </c>
      <c r="J30" s="70">
        <f>IF('CL list'!$G$34=1,"",INDEX(full_report_QTR!$A$2:$I$2733,MATCH('CL report QTR'!$A$6,full_report_QTR!$A$2:$A$2733,0)+18,7))</f>
        <v>0</v>
      </c>
      <c r="K30" s="70">
        <f>IF('CL list'!$G$34=1,"",INDEX(full_report_QTR!$A$2:$I$2733,MATCH('CL report QTR'!$A$6,full_report_QTR!$A$2:$A$2733,0)+18,8))</f>
        <v>30</v>
      </c>
      <c r="L30" s="71">
        <f>IF('CL list'!$G$34=1,"",INDEX(full_report_QTR!$A$2:$I$2733,MATCH('CL report QTR'!$A$6,full_report_QTR!$A$2:$A$2733,0)+18,9))</f>
        <v>36</v>
      </c>
    </row>
    <row r="31" spans="1:12" ht="24.95" customHeight="1" x14ac:dyDescent="0.2">
      <c r="A31" s="124"/>
      <c r="B31" s="157" t="s">
        <v>409</v>
      </c>
      <c r="C31" s="158"/>
      <c r="D31" s="158"/>
      <c r="E31" s="158"/>
      <c r="F31" s="158"/>
      <c r="G31" s="159"/>
      <c r="H31" s="70">
        <f>IF('CL list'!$G$34=1,"",INDEX(full_report_QTR!$A$2:$I$2733,MATCH('CL report QTR'!$A$6,full_report_QTR!$A$2:$A$2733,0)+19,5))</f>
        <v>0</v>
      </c>
      <c r="I31" s="70">
        <f>IF('CL list'!$G$34=1,"",INDEX(full_report_QTR!$A$2:$I$2733,MATCH('CL report QTR'!$A$6,full_report_QTR!$A$2:$A$2733,0)+19,6))</f>
        <v>31</v>
      </c>
      <c r="J31" s="70">
        <f>IF('CL list'!$G$34=1,"",INDEX(full_report_QTR!$A$2:$I$2733,MATCH('CL report QTR'!$A$6,full_report_QTR!$A$2:$A$2733,0)+19,7))</f>
        <v>1</v>
      </c>
      <c r="K31" s="70">
        <f>IF('CL list'!$G$34=1,"",INDEX(full_report_QTR!$A$2:$I$2733,MATCH('CL report QTR'!$A$6,full_report_QTR!$A$2:$A$2733,0)+19,8))</f>
        <v>32</v>
      </c>
      <c r="L31" s="71">
        <f>IF('CL list'!$G$34=1,"",INDEX(full_report_QTR!$A$2:$I$2733,MATCH('CL report QTR'!$A$6,full_report_QTR!$A$2:$A$2733,0)+19,9))</f>
        <v>33</v>
      </c>
    </row>
    <row r="32" spans="1:12" ht="24.95" customHeight="1" x14ac:dyDescent="0.2">
      <c r="A32" s="124"/>
      <c r="B32" s="157" t="s">
        <v>410</v>
      </c>
      <c r="C32" s="158"/>
      <c r="D32" s="158"/>
      <c r="E32" s="158"/>
      <c r="F32" s="158"/>
      <c r="G32" s="159"/>
      <c r="H32" s="70">
        <f>IF('CL list'!$G$34=1,"",INDEX(full_report_QTR!$A$2:$I$2733,MATCH('CL report QTR'!$A$6,full_report_QTR!$A$2:$A$2733,0)+20,5))</f>
        <v>0</v>
      </c>
      <c r="I32" s="70">
        <f>IF('CL list'!$G$34=1,"",INDEX(full_report_QTR!$A$2:$I$2733,MATCH('CL report QTR'!$A$6,full_report_QTR!$A$2:$A$2733,0)+20,6))</f>
        <v>62</v>
      </c>
      <c r="J32" s="70">
        <f>IF('CL list'!$G$34=1,"",INDEX(full_report_QTR!$A$2:$I$2733,MATCH('CL report QTR'!$A$6,full_report_QTR!$A$2:$A$2733,0)+20,7))</f>
        <v>0</v>
      </c>
      <c r="K32" s="70">
        <f>IF('CL list'!$G$34=1,"",INDEX(full_report_QTR!$A$2:$I$2733,MATCH('CL report QTR'!$A$6,full_report_QTR!$A$2:$A$2733,0)+20,8))</f>
        <v>62</v>
      </c>
      <c r="L32" s="71">
        <f>IF('CL list'!$G$34=1,"",INDEX(full_report_QTR!$A$2:$I$2733,MATCH('CL report QTR'!$A$6,full_report_QTR!$A$2:$A$2733,0)+20,9))</f>
        <v>84</v>
      </c>
    </row>
    <row r="33" spans="1:12" ht="24.95" customHeight="1" thickBot="1" x14ac:dyDescent="0.25">
      <c r="A33" s="175"/>
      <c r="B33" s="172" t="s">
        <v>411</v>
      </c>
      <c r="C33" s="173"/>
      <c r="D33" s="173"/>
      <c r="E33" s="173"/>
      <c r="F33" s="173"/>
      <c r="G33" s="174"/>
      <c r="H33" s="70">
        <f>IF('CL list'!$G$34=1,"",INDEX(full_report_QTR!$A$2:$I$2733,MATCH('CL report QTR'!$A$6,full_report_QTR!$A$2:$A$2733,0)+21,5))</f>
        <v>0</v>
      </c>
      <c r="I33" s="70">
        <f>IF('CL list'!$G$34=1,"",INDEX(full_report_QTR!$A$2:$I$2733,MATCH('CL report QTR'!$A$6,full_report_QTR!$A$2:$A$2733,0)+21,6))</f>
        <v>14</v>
      </c>
      <c r="J33" s="70">
        <f>IF('CL list'!$G$34=1,"",INDEX(full_report_QTR!$A$2:$I$2733,MATCH('CL report QTR'!$A$6,full_report_QTR!$A$2:$A$2733,0)+21,7))</f>
        <v>0</v>
      </c>
      <c r="K33" s="70">
        <f>IF('CL list'!$G$34=1,"",INDEX(full_report_QTR!$A$2:$I$2733,MATCH('CL report QTR'!$A$6,full_report_QTR!$A$2:$A$2733,0)+21,8))</f>
        <v>14</v>
      </c>
      <c r="L33" s="72">
        <f>IF('CL list'!$G$34=1,"",INDEX(full_report_QTR!$A$2:$I$2733,MATCH('CL report QTR'!$A$6,full_report_QTR!$A$2:$A$2733,0)+21,9))</f>
        <v>24</v>
      </c>
    </row>
    <row r="34" spans="1:12" ht="24.95" customHeight="1" thickBot="1" x14ac:dyDescent="0.25">
      <c r="A34" s="182" t="s">
        <v>507</v>
      </c>
      <c r="B34" s="183"/>
      <c r="C34" s="183"/>
      <c r="D34" s="183"/>
      <c r="E34" s="183"/>
      <c r="F34" s="183"/>
      <c r="G34" s="183"/>
      <c r="H34" s="183"/>
      <c r="I34" s="183"/>
      <c r="J34" s="183"/>
      <c r="K34" s="183"/>
      <c r="L34" s="184"/>
    </row>
    <row r="35" spans="1:12" ht="24.95" customHeight="1" x14ac:dyDescent="0.2">
      <c r="A35" s="150" t="s">
        <v>412</v>
      </c>
      <c r="B35" s="151"/>
      <c r="C35" s="151"/>
      <c r="D35" s="151"/>
      <c r="E35" s="151"/>
      <c r="F35" s="151"/>
      <c r="G35" s="151"/>
      <c r="H35" s="70">
        <f>IF('CL list'!$G$34=1,"",INDEX(full_report_QTR!$A$2:$I$2733,MATCH('CL report QTR'!$A$6,full_report_QTR!$A$2:$A$2733,0)+22,5))</f>
        <v>0</v>
      </c>
      <c r="I35" s="70">
        <f>IF('CL list'!$G$34=1,"",INDEX(full_report_QTR!$A$2:$I$2733,MATCH('CL report QTR'!$A$6,full_report_QTR!$A$2:$A$2733,0)+22,6))</f>
        <v>6</v>
      </c>
      <c r="J35" s="70">
        <f>IF('CL list'!$G$34=1,"",INDEX(full_report_QTR!$A$2:$I$2733,MATCH('CL report QTR'!$A$6,full_report_QTR!$A$2:$A$2733,0)+22,7))</f>
        <v>0</v>
      </c>
      <c r="K35" s="70">
        <f>IF('CL list'!$G$34=1,"",INDEX(full_report_QTR!$A$2:$I$2733,MATCH('CL report QTR'!$A$6,full_report_QTR!$A$2:$A$2733,0)+22,8))</f>
        <v>6</v>
      </c>
      <c r="L35" s="69">
        <f>IF('CL list'!$G$34=1,"",INDEX(full_report_QTR!$A$2:$I$2733,MATCH('CL report QTR'!$A$6,full_report_QTR!$A$2:$A$2733,0)+22,9))</f>
        <v>7</v>
      </c>
    </row>
    <row r="36" spans="1:12" ht="24.95" customHeight="1" x14ac:dyDescent="0.2">
      <c r="A36" s="152" t="s">
        <v>413</v>
      </c>
      <c r="B36" s="153"/>
      <c r="C36" s="153"/>
      <c r="D36" s="153"/>
      <c r="E36" s="153"/>
      <c r="F36" s="153"/>
      <c r="G36" s="153"/>
      <c r="H36" s="70">
        <f>IF('CL list'!$G$34=1,"",INDEX(full_report_QTR!$A$2:$I$2733,MATCH('CL report QTR'!$A$6,full_report_QTR!$A$2:$A$2733,0)+23,5))</f>
        <v>1</v>
      </c>
      <c r="I36" s="70">
        <f>IF('CL list'!$G$34=1,"",INDEX(full_report_QTR!$A$2:$I$2733,MATCH('CL report QTR'!$A$6,full_report_QTR!$A$2:$A$2733,0)+23,6))</f>
        <v>48</v>
      </c>
      <c r="J36" s="70">
        <f>IF('CL list'!$G$34=1,"",INDEX(full_report_QTR!$A$2:$I$2733,MATCH('CL report QTR'!$A$6,full_report_QTR!$A$2:$A$2733,0)+23,7))</f>
        <v>0</v>
      </c>
      <c r="K36" s="70">
        <f>IF('CL list'!$G$34=1,"",INDEX(full_report_QTR!$A$2:$I$2733,MATCH('CL report QTR'!$A$6,full_report_QTR!$A$2:$A$2733,0)+23,8))</f>
        <v>49</v>
      </c>
      <c r="L36" s="71">
        <f>IF('CL list'!$G$34=1,"",INDEX(full_report_QTR!$A$2:$I$2733,MATCH('CL report QTR'!$A$6,full_report_QTR!$A$2:$A$2733,0)+23,9))</f>
        <v>61</v>
      </c>
    </row>
    <row r="37" spans="1:12" ht="24.95" customHeight="1" x14ac:dyDescent="0.2">
      <c r="A37" s="152" t="s">
        <v>414</v>
      </c>
      <c r="B37" s="153"/>
      <c r="C37" s="153"/>
      <c r="D37" s="153"/>
      <c r="E37" s="153"/>
      <c r="F37" s="153"/>
      <c r="G37" s="153"/>
      <c r="H37" s="70">
        <f>IF('CL list'!$G$34=1,"",INDEX(full_report_QTR!$A$2:$I$2733,MATCH('CL report QTR'!$A$6,full_report_QTR!$A$2:$A$2733,0)+24,5))</f>
        <v>1</v>
      </c>
      <c r="I37" s="70">
        <f>IF('CL list'!$G$34=1,"",INDEX(full_report_QTR!$A$2:$I$2733,MATCH('CL report QTR'!$A$6,full_report_QTR!$A$2:$A$2733,0)+24,6))</f>
        <v>131</v>
      </c>
      <c r="J37" s="70">
        <f>IF('CL list'!$G$34=1,"",INDEX(full_report_QTR!$A$2:$I$2733,MATCH('CL report QTR'!$A$6,full_report_QTR!$A$2:$A$2733,0)+24,7))</f>
        <v>2</v>
      </c>
      <c r="K37" s="70">
        <f>IF('CL list'!$G$34=1,"",INDEX(full_report_QTR!$A$2:$I$2733,MATCH('CL report QTR'!$A$6,full_report_QTR!$A$2:$A$2733,0)+24,8))</f>
        <v>134</v>
      </c>
      <c r="L37" s="71">
        <f>IF('CL list'!$G$34=1,"",INDEX(full_report_QTR!$A$2:$I$2733,MATCH('CL report QTR'!$A$6,full_report_QTR!$A$2:$A$2733,0)+24,9))</f>
        <v>182</v>
      </c>
    </row>
    <row r="38" spans="1:12" ht="24.95" customHeight="1" x14ac:dyDescent="0.2">
      <c r="A38" s="152" t="s">
        <v>415</v>
      </c>
      <c r="B38" s="153"/>
      <c r="C38" s="153"/>
      <c r="D38" s="153"/>
      <c r="E38" s="153"/>
      <c r="F38" s="153"/>
      <c r="G38" s="153"/>
      <c r="H38" s="70">
        <f>IF('CL list'!$G$34=1,"",INDEX(full_report_QTR!$A$2:$I$2733,MATCH('CL report QTR'!$A$6,full_report_QTR!$A$2:$A$2733,0)+25,5))</f>
        <v>0</v>
      </c>
      <c r="I38" s="70">
        <f>IF('CL list'!$G$34=1,"",INDEX(full_report_QTR!$A$2:$I$2733,MATCH('CL report QTR'!$A$6,full_report_QTR!$A$2:$A$2733,0)+25,6))</f>
        <v>24</v>
      </c>
      <c r="J38" s="70">
        <f>IF('CL list'!$G$34=1,"",INDEX(full_report_QTR!$A$2:$I$2733,MATCH('CL report QTR'!$A$6,full_report_QTR!$A$2:$A$2733,0)+25,7))</f>
        <v>0</v>
      </c>
      <c r="K38" s="70">
        <f>IF('CL list'!$G$34=1,"",INDEX(full_report_QTR!$A$2:$I$2733,MATCH('CL report QTR'!$A$6,full_report_QTR!$A$2:$A$2733,0)+25,8))</f>
        <v>24</v>
      </c>
      <c r="L38" s="71">
        <f>IF('CL list'!$G$34=1,"",INDEX(full_report_QTR!$A$2:$I$2733,MATCH('CL report QTR'!$A$6,full_report_QTR!$A$2:$A$2733,0)+25,9))</f>
        <v>38</v>
      </c>
    </row>
    <row r="39" spans="1:12" ht="24.95" customHeight="1" x14ac:dyDescent="0.2">
      <c r="A39" s="152" t="s">
        <v>416</v>
      </c>
      <c r="B39" s="153"/>
      <c r="C39" s="153"/>
      <c r="D39" s="153"/>
      <c r="E39" s="153"/>
      <c r="F39" s="153"/>
      <c r="G39" s="153"/>
      <c r="H39" s="70">
        <f>IF('CL list'!$G$34=1,"",INDEX(full_report_QTR!$A$2:$I$2733,MATCH('CL report QTR'!$A$6,full_report_QTR!$A$2:$A$2733,0)+26,5))</f>
        <v>0</v>
      </c>
      <c r="I39" s="70">
        <f>IF('CL list'!$G$34=1,"",INDEX(full_report_QTR!$A$2:$I$2733,MATCH('CL report QTR'!$A$6,full_report_QTR!$A$2:$A$2733,0)+26,6))</f>
        <v>5</v>
      </c>
      <c r="J39" s="70">
        <f>IF('CL list'!$G$34=1,"",INDEX(full_report_QTR!$A$2:$I$2733,MATCH('CL report QTR'!$A$6,full_report_QTR!$A$2:$A$2733,0)+26,7))</f>
        <v>0</v>
      </c>
      <c r="K39" s="70">
        <f>IF('CL list'!$G$34=1,"",INDEX(full_report_QTR!$A$2:$I$2733,MATCH('CL report QTR'!$A$6,full_report_QTR!$A$2:$A$2733,0)+26,8))</f>
        <v>5</v>
      </c>
      <c r="L39" s="71">
        <f>IF('CL list'!$G$34=1,"",INDEX(full_report_QTR!$A$2:$I$2733,MATCH('CL report QTR'!$A$6,full_report_QTR!$A$2:$A$2733,0)+26,9))</f>
        <v>5</v>
      </c>
    </row>
    <row r="40" spans="1:12" ht="24.95" customHeight="1" x14ac:dyDescent="0.2">
      <c r="A40" s="152" t="s">
        <v>417</v>
      </c>
      <c r="B40" s="153"/>
      <c r="C40" s="153"/>
      <c r="D40" s="153"/>
      <c r="E40" s="153"/>
      <c r="F40" s="153"/>
      <c r="G40" s="153"/>
      <c r="H40" s="70">
        <f>IF('CL list'!$G$34=1,"",INDEX(full_report_QTR!$A$2:$I$2733,MATCH('CL report QTR'!$A$6,full_report_QTR!$A$2:$A$2733,0)+27,5))</f>
        <v>0</v>
      </c>
      <c r="I40" s="70">
        <f>IF('CL list'!$G$34=1,"",INDEX(full_report_QTR!$A$2:$I$2733,MATCH('CL report QTR'!$A$6,full_report_QTR!$A$2:$A$2733,0)+27,6))</f>
        <v>0</v>
      </c>
      <c r="J40" s="70">
        <f>IF('CL list'!$G$34=1,"",INDEX(full_report_QTR!$A$2:$I$2733,MATCH('CL report QTR'!$A$6,full_report_QTR!$A$2:$A$2733,0)+27,7))</f>
        <v>0</v>
      </c>
      <c r="K40" s="70">
        <f>IF('CL list'!$G$34=1,"",INDEX(full_report_QTR!$A$2:$I$2733,MATCH('CL report QTR'!$A$6,full_report_QTR!$A$2:$A$2733,0)+27,8))</f>
        <v>0</v>
      </c>
      <c r="L40" s="71">
        <f>IF('CL list'!$G$34=1,"",INDEX(full_report_QTR!$A$2:$I$2733,MATCH('CL report QTR'!$A$6,full_report_QTR!$A$2:$A$2733,0)+27,9))</f>
        <v>0</v>
      </c>
    </row>
    <row r="41" spans="1:12" ht="24.6" customHeight="1" x14ac:dyDescent="0.2">
      <c r="A41" s="152" t="s">
        <v>418</v>
      </c>
      <c r="B41" s="153"/>
      <c r="C41" s="153"/>
      <c r="D41" s="153"/>
      <c r="E41" s="153"/>
      <c r="F41" s="153"/>
      <c r="G41" s="153"/>
      <c r="H41" s="70">
        <f>IF('CL list'!$G$34=1,"",INDEX(full_report_QTR!$A$2:$I$2733,MATCH('CL report QTR'!$A$6,full_report_QTR!$A$2:$A$2733,0)+28,5))</f>
        <v>0</v>
      </c>
      <c r="I41" s="70">
        <f>IF('CL list'!$G$34=1,"",INDEX(full_report_QTR!$A$2:$I$2733,MATCH('CL report QTR'!$A$6,full_report_QTR!$A$2:$A$2733,0)+28,6))</f>
        <v>34</v>
      </c>
      <c r="J41" s="70">
        <f>IF('CL list'!$G$34=1,"",INDEX(full_report_QTR!$A$2:$I$2733,MATCH('CL report QTR'!$A$6,full_report_QTR!$A$2:$A$2733,0)+28,7))</f>
        <v>0</v>
      </c>
      <c r="K41" s="70">
        <f>IF('CL list'!$G$34=1,"",INDEX(full_report_QTR!$A$2:$I$2733,MATCH('CL report QTR'!$A$6,full_report_QTR!$A$2:$A$2733,0)+28,8))</f>
        <v>34</v>
      </c>
      <c r="L41" s="71">
        <f>IF('CL list'!$G$34=1,"",INDEX(full_report_QTR!$A$2:$I$2733,MATCH('CL report QTR'!$A$6,full_report_QTR!$A$2:$A$2733,0)+28,9))</f>
        <v>38</v>
      </c>
    </row>
    <row r="42" spans="1:12" ht="24.6" customHeight="1" x14ac:dyDescent="0.2">
      <c r="A42" s="152" t="s">
        <v>419</v>
      </c>
      <c r="B42" s="153"/>
      <c r="C42" s="153"/>
      <c r="D42" s="153"/>
      <c r="E42" s="153"/>
      <c r="F42" s="153"/>
      <c r="G42" s="153"/>
      <c r="H42" s="70">
        <f>IF('CL list'!$G$34=1,"",INDEX(full_report_QTR!$A$2:$I$2733,MATCH('CL report QTR'!$A$6,full_report_QTR!$A$2:$A$2733,0)+29,5))</f>
        <v>0</v>
      </c>
      <c r="I42" s="70">
        <f>IF('CL list'!$G$34=1,"",INDEX(full_report_QTR!$A$2:$I$2733,MATCH('CL report QTR'!$A$6,full_report_QTR!$A$2:$A$2733,0)+29,6))</f>
        <v>0</v>
      </c>
      <c r="J42" s="70">
        <f>IF('CL list'!$G$34=1,"",INDEX(full_report_QTR!$A$2:$I$2733,MATCH('CL report QTR'!$A$6,full_report_QTR!$A$2:$A$2733,0)+29,7))</f>
        <v>0</v>
      </c>
      <c r="K42" s="70">
        <f>IF('CL list'!$G$34=1,"",INDEX(full_report_QTR!$A$2:$I$2733,MATCH('CL report QTR'!$A$6,full_report_QTR!$A$2:$A$2733,0)+29,8))</f>
        <v>0</v>
      </c>
      <c r="L42" s="71">
        <f>IF('CL list'!$G$34=1,"",INDEX(full_report_QTR!$A$2:$I$2733,MATCH('CL report QTR'!$A$6,full_report_QTR!$A$2:$A$2733,0)+29,9))</f>
        <v>2</v>
      </c>
    </row>
    <row r="43" spans="1:12" ht="24.6" customHeight="1" x14ac:dyDescent="0.2">
      <c r="A43" s="152" t="s">
        <v>420</v>
      </c>
      <c r="B43" s="153"/>
      <c r="C43" s="153"/>
      <c r="D43" s="153"/>
      <c r="E43" s="153"/>
      <c r="F43" s="153"/>
      <c r="G43" s="153"/>
      <c r="H43" s="70">
        <f>IF('CL list'!$G$34=1,"",INDEX(full_report_QTR!$A$2:$I$2733,MATCH('CL report QTR'!$A$6,full_report_QTR!$A$2:$A$2733,0)+30,5))</f>
        <v>0</v>
      </c>
      <c r="I43" s="70">
        <f>IF('CL list'!$G$34=1,"",INDEX(full_report_QTR!$A$2:$I$2733,MATCH('CL report QTR'!$A$6,full_report_QTR!$A$2:$A$2733,0)+30,6))</f>
        <v>0</v>
      </c>
      <c r="J43" s="70">
        <f>IF('CL list'!$G$34=1,"",INDEX(full_report_QTR!$A$2:$I$2733,MATCH('CL report QTR'!$A$6,full_report_QTR!$A$2:$A$2733,0)+30,7))</f>
        <v>0</v>
      </c>
      <c r="K43" s="70">
        <f>IF('CL list'!$G$34=1,"",INDEX(full_report_QTR!$A$2:$I$2733,MATCH('CL report QTR'!$A$6,full_report_QTR!$A$2:$A$2733,0)+30,8))</f>
        <v>0</v>
      </c>
      <c r="L43" s="71">
        <f>IF('CL list'!$G$34=1,"",INDEX(full_report_QTR!$A$2:$I$2733,MATCH('CL report QTR'!$A$6,full_report_QTR!$A$2:$A$2733,0)+30,9))</f>
        <v>0</v>
      </c>
    </row>
    <row r="44" spans="1:12" ht="24.6" customHeight="1" x14ac:dyDescent="0.2">
      <c r="A44" s="185" t="s">
        <v>421</v>
      </c>
      <c r="B44" s="186"/>
      <c r="C44" s="186"/>
      <c r="D44" s="186"/>
      <c r="E44" s="186"/>
      <c r="F44" s="186"/>
      <c r="G44" s="187"/>
      <c r="H44" s="70">
        <f>IF('CL list'!$G$34=1,"",INDEX(full_report_QTR!$A$2:$I$2733,MATCH('CL report QTR'!$A$6,full_report_QTR!$A$2:$A$2733,0)+31,5))</f>
        <v>1</v>
      </c>
      <c r="I44" s="70">
        <f>IF('CL list'!$G$34=1,"",INDEX(full_report_QTR!$A$2:$I$2733,MATCH('CL report QTR'!$A$6,full_report_QTR!$A$2:$A$2733,0)+31,6))</f>
        <v>49</v>
      </c>
      <c r="J44" s="70">
        <f>IF('CL list'!$G$34=1,"",INDEX(full_report_QTR!$A$2:$I$2733,MATCH('CL report QTR'!$A$6,full_report_QTR!$A$2:$A$2733,0)+31,7))</f>
        <v>0</v>
      </c>
      <c r="K44" s="70">
        <f>IF('CL list'!$G$34=1,"",INDEX(full_report_QTR!$A$2:$I$2733,MATCH('CL report QTR'!$A$6,full_report_QTR!$A$2:$A$2733,0)+31,8))</f>
        <v>50</v>
      </c>
      <c r="L44" s="71">
        <f>IF('CL list'!$G$34=1,"",INDEX(full_report_QTR!$A$2:$I$2733,MATCH('CL report QTR'!$A$6,full_report_QTR!$A$2:$A$2733,0)+31,9))</f>
        <v>58</v>
      </c>
    </row>
    <row r="45" spans="1:12" ht="24.6" customHeight="1" thickBot="1" x14ac:dyDescent="0.25">
      <c r="A45" s="188" t="s">
        <v>422</v>
      </c>
      <c r="B45" s="189"/>
      <c r="C45" s="189"/>
      <c r="D45" s="189"/>
      <c r="E45" s="189"/>
      <c r="F45" s="189"/>
      <c r="G45" s="189"/>
      <c r="H45" s="70">
        <f>IF('CL list'!$G$34=1,"",INDEX(full_report_QTR!$A$2:$I$2733,MATCH('CL report QTR'!$A$6,full_report_QTR!$A$2:$A$2733,0)+32,5))</f>
        <v>0</v>
      </c>
      <c r="I45" s="70">
        <f>IF('CL list'!$G$34=1,"",INDEX(full_report_QTR!$A$2:$I$2733,MATCH('CL report QTR'!$A$6,full_report_QTR!$A$2:$A$2733,0)+32,6))</f>
        <v>2</v>
      </c>
      <c r="J45" s="70">
        <f>IF('CL list'!$G$34=1,"",INDEX(full_report_QTR!$A$2:$I$2733,MATCH('CL report QTR'!$A$6,full_report_QTR!$A$2:$A$2733,0)+32,7))</f>
        <v>0</v>
      </c>
      <c r="K45" s="70">
        <f>IF('CL list'!$G$34=1,"",INDEX(full_report_QTR!$A$2:$I$2733,MATCH('CL report QTR'!$A$6,full_report_QTR!$A$2:$A$2733,0)+32,8))</f>
        <v>2</v>
      </c>
      <c r="L45" s="72">
        <f>IF('CL list'!$G$34=1,"",INDEX(full_report_QTR!$A$2:$I$2733,MATCH('CL report QTR'!$A$6,full_report_QTR!$A$2:$A$2733,0)+32,9))</f>
        <v>3</v>
      </c>
    </row>
    <row r="46" spans="1:12" ht="24.95" customHeight="1" thickBot="1" x14ac:dyDescent="0.25">
      <c r="A46" s="76" t="s">
        <v>423</v>
      </c>
      <c r="B46" s="77"/>
      <c r="C46" s="77"/>
      <c r="D46" s="77"/>
      <c r="E46" s="77"/>
      <c r="F46" s="77"/>
      <c r="G46" s="78"/>
      <c r="H46" s="78"/>
      <c r="I46" s="78"/>
      <c r="J46" s="78"/>
      <c r="K46" s="78"/>
      <c r="L46" s="79"/>
    </row>
    <row r="47" spans="1:12" ht="24.95" customHeight="1" x14ac:dyDescent="0.2">
      <c r="A47" s="190" t="s">
        <v>508</v>
      </c>
      <c r="B47" s="191"/>
      <c r="C47" s="191"/>
      <c r="D47" s="191"/>
      <c r="E47" s="191"/>
      <c r="F47" s="191"/>
      <c r="G47" s="192"/>
      <c r="H47" s="106">
        <f>IF('CL list'!$G$34=1,"",INDEX(full_report_QTR!$A$2:$I$2733,MATCH('CL report QTR'!$A$6,full_report_QTR!$A$2:$A$2733,0)+33,5))</f>
        <v>1</v>
      </c>
      <c r="I47" s="106">
        <f>IF('CL list'!$G$34=1,"",INDEX(full_report_QTR!$A$2:$I$2733,MATCH('CL report QTR'!$A$6,full_report_QTR!$A$2:$A$2733,0)+33,6))</f>
        <v>0.69699999999999995</v>
      </c>
      <c r="J47" s="106">
        <f>IF('CL list'!$G$34=1,"",INDEX(full_report_QTR!$A$2:$I$2733,MATCH('CL report QTR'!$A$6,full_report_QTR!$A$2:$A$2733,0)+33,7))</f>
        <v>1</v>
      </c>
      <c r="K47" s="106">
        <f>IF('CL list'!$G$34=1,"",INDEX(full_report_QTR!$A$2:$I$2733,MATCH('CL report QTR'!$A$6,full_report_QTR!$A$2:$A$2733,0)+33,8))</f>
        <v>0.70899999999999996</v>
      </c>
      <c r="L47" s="107">
        <f>IF('CL list'!$G$34=1,"",INDEX(full_report_QTR!$A$2:$I$2733,MATCH('CL report QTR'!$A$6,full_report_QTR!$A$2:$A$2733,0)+33,9))</f>
        <v>0.68500000000000005</v>
      </c>
    </row>
    <row r="48" spans="1:12" ht="24.95" customHeight="1" x14ac:dyDescent="0.2">
      <c r="A48" s="193" t="s">
        <v>509</v>
      </c>
      <c r="B48" s="194"/>
      <c r="C48" s="194"/>
      <c r="D48" s="194"/>
      <c r="E48" s="194"/>
      <c r="F48" s="194"/>
      <c r="G48" s="195"/>
      <c r="H48" s="106">
        <f>IF('CL list'!$G$34=1,"",INDEX(full_report_QTR!$A$2:$I$2733,MATCH('CL report QTR'!$A$6,full_report_QTR!$A$2:$A$2733,0)+34,5))</f>
        <v>0</v>
      </c>
      <c r="I48" s="106">
        <f>IF('CL list'!$G$34=1,"",INDEX(full_report_QTR!$A$2:$I$2733,MATCH('CL report QTR'!$A$6,full_report_QTR!$A$2:$A$2733,0)+34,6))</f>
        <v>0.61699999999999999</v>
      </c>
      <c r="J48" s="106">
        <f>IF('CL list'!$G$34=1,"",INDEX(full_report_QTR!$A$2:$I$2733,MATCH('CL report QTR'!$A$6,full_report_QTR!$A$2:$A$2733,0)+34,7))</f>
        <v>1</v>
      </c>
      <c r="K48" s="106">
        <f>IF('CL list'!$G$34=1,"",INDEX(full_report_QTR!$A$2:$I$2733,MATCH('CL report QTR'!$A$6,full_report_QTR!$A$2:$A$2733,0)+34,8))</f>
        <v>0.62</v>
      </c>
      <c r="L48" s="108">
        <f>IF('CL list'!$G$34=1,"",INDEX(full_report_QTR!$A$2:$I$2733,MATCH('CL report QTR'!$A$6,full_report_QTR!$A$2:$A$2733,0)+34,9))</f>
        <v>0.72499999999999998</v>
      </c>
    </row>
    <row r="49" spans="1:12" ht="24.95" customHeight="1" thickBot="1" x14ac:dyDescent="0.25">
      <c r="A49" s="163" t="s">
        <v>510</v>
      </c>
      <c r="B49" s="164"/>
      <c r="C49" s="164"/>
      <c r="D49" s="164"/>
      <c r="E49" s="164"/>
      <c r="F49" s="164"/>
      <c r="G49" s="165"/>
      <c r="H49" s="73">
        <f>IF('CL list'!$G$34=1,"",INDEX(full_report_QTR!$A$2:$I$2733,MATCH('CL report QTR'!$A$6,full_report_QTR!$A$2:$A$2733,0)+35,5))</f>
        <v>140</v>
      </c>
      <c r="I49" s="73">
        <f>IF('CL list'!$G$34=1,"",INDEX(full_report_QTR!$A$2:$I$2733,MATCH('CL report QTR'!$A$6,full_report_QTR!$A$2:$A$2733,0)+35,6))</f>
        <v>8540</v>
      </c>
      <c r="J49" s="73">
        <f>IF('CL list'!$G$34=1,"",INDEX(full_report_QTR!$A$2:$I$2733,MATCH('CL report QTR'!$A$6,full_report_QTR!$A$2:$A$2733,0)+35,7))</f>
        <v>8327</v>
      </c>
      <c r="K49" s="73">
        <f>IF('CL list'!$G$34=1,"",INDEX(full_report_QTR!$A$2:$I$2733,MATCH('CL report QTR'!$A$6,full_report_QTR!$A$2:$A$2733,0)+35,8))</f>
        <v>8422</v>
      </c>
      <c r="L49" s="72">
        <f>IF('CL list'!$G$34=1,"",INDEX(full_report_QTR!$A$2:$I$2733,MATCH('CL report QTR'!$A$6,full_report_QTR!$A$2:$A$2733,0)+35,9))</f>
        <v>9150</v>
      </c>
    </row>
    <row r="50" spans="1:12" ht="24.95" customHeight="1" thickBot="1" x14ac:dyDescent="0.25"/>
    <row r="51" spans="1:12" ht="61.5" customHeight="1" thickBot="1" x14ac:dyDescent="0.25">
      <c r="A51" s="166" t="s">
        <v>424</v>
      </c>
      <c r="B51" s="167"/>
      <c r="C51" s="167"/>
      <c r="D51" s="167"/>
      <c r="E51" s="167"/>
      <c r="F51" s="167"/>
      <c r="G51" s="167"/>
      <c r="H51" s="167"/>
      <c r="I51" s="168"/>
      <c r="J51" s="104" t="s">
        <v>448</v>
      </c>
      <c r="K51" s="104" t="s">
        <v>449</v>
      </c>
      <c r="L51" s="104" t="s">
        <v>450</v>
      </c>
    </row>
    <row r="52" spans="1:12" ht="24.95" customHeight="1" x14ac:dyDescent="0.25">
      <c r="A52" s="138" t="s">
        <v>425</v>
      </c>
      <c r="B52" s="139"/>
      <c r="C52" s="139"/>
      <c r="D52" s="139"/>
      <c r="E52" s="139"/>
      <c r="F52" s="139"/>
      <c r="G52" s="139"/>
      <c r="H52" s="139"/>
      <c r="I52" s="140"/>
      <c r="J52" s="70">
        <f>IF('CL list'!$G$34=1,"",INDEX(full_report_QTR!$A$2:$I$2733,MATCH('CL report QTR'!$A$6,full_report_QTR!$A$2:$A$2733,0)+36,7))</f>
        <v>4</v>
      </c>
      <c r="K52" s="198"/>
      <c r="L52" s="199"/>
    </row>
    <row r="53" spans="1:12" ht="24.95" customHeight="1" x14ac:dyDescent="0.2">
      <c r="A53" s="141" t="s">
        <v>426</v>
      </c>
      <c r="B53" s="142"/>
      <c r="C53" s="142"/>
      <c r="D53" s="142"/>
      <c r="E53" s="142"/>
      <c r="F53" s="142"/>
      <c r="G53" s="142"/>
      <c r="H53" s="142"/>
      <c r="I53" s="143"/>
      <c r="J53" s="70">
        <f>IF('CL list'!$G$34=1,"",INDEX(full_report_QTR!$A$2:$I$2733,MATCH('CL report QTR'!$A$6,full_report_QTR!$A$2:$A$2733,0)+37,7))</f>
        <v>4</v>
      </c>
      <c r="K53" s="106">
        <f>IF('CL list'!$G$34=1,"",INDEX(full_report_QTR!$A$2:$I$2733,MATCH('CL report QTR'!$A$6,full_report_QTR!$A$2:$A$2733,0)+37,8))</f>
        <v>1</v>
      </c>
      <c r="L53" s="108">
        <f>IF('CL list'!$G$34=1,"",INDEX(full_report_QTR!$A$2:$I$2733,MATCH('CL report QTR'!$A$6,full_report_QTR!$A$2:$A$2733,0)+37,9))</f>
        <v>1</v>
      </c>
    </row>
    <row r="54" spans="1:12" ht="24.95" customHeight="1" thickBot="1" x14ac:dyDescent="0.25">
      <c r="A54" s="144" t="s">
        <v>427</v>
      </c>
      <c r="B54" s="145"/>
      <c r="C54" s="145"/>
      <c r="D54" s="145"/>
      <c r="E54" s="145"/>
      <c r="F54" s="145"/>
      <c r="G54" s="145"/>
      <c r="H54" s="145"/>
      <c r="I54" s="146"/>
      <c r="J54" s="73">
        <f>IF('CL list'!$G$34=1,"",INDEX(full_report_QTR!$A$2:$I$2733,MATCH('CL report QTR'!$A$6,full_report_QTR!$A$2:$A$2733,0)+38,7))</f>
        <v>4</v>
      </c>
      <c r="K54" s="109">
        <f>IF('CL list'!$G$34=1,"",INDEX(full_report_QTR!$A$2:$I$2733,MATCH('CL report QTR'!$A$6,full_report_QTR!$A$2:$A$2733,0)+38,8))</f>
        <v>1</v>
      </c>
      <c r="L54" s="110">
        <f>IF('CL list'!$G$34=1,"",INDEX(full_report_QTR!$A$2:$I$2733,MATCH('CL report QTR'!$A$6,full_report_QTR!$A$2:$A$2733,0)+38,9))</f>
        <v>1</v>
      </c>
    </row>
    <row r="56" spans="1:12" ht="15.75" thickBot="1" x14ac:dyDescent="0.3">
      <c r="A56" s="85" t="s">
        <v>428</v>
      </c>
      <c r="B56" s="86"/>
      <c r="C56" s="86"/>
      <c r="D56" s="86"/>
      <c r="E56" s="86"/>
      <c r="F56" s="86"/>
      <c r="G56" s="86"/>
      <c r="H56" s="86"/>
      <c r="I56" s="86"/>
      <c r="J56" s="86"/>
      <c r="K56" s="86"/>
      <c r="L56" s="86"/>
    </row>
    <row r="57" spans="1:12" ht="53.25" customHeight="1" x14ac:dyDescent="0.2">
      <c r="A57" s="87" t="s">
        <v>429</v>
      </c>
      <c r="B57" s="88" t="s">
        <v>430</v>
      </c>
      <c r="C57" s="88" t="s">
        <v>431</v>
      </c>
      <c r="D57" s="88" t="s">
        <v>432</v>
      </c>
      <c r="E57" s="88" t="s">
        <v>433</v>
      </c>
      <c r="F57" s="88" t="s">
        <v>434</v>
      </c>
      <c r="G57" s="88" t="s">
        <v>435</v>
      </c>
      <c r="H57" s="88" t="s">
        <v>436</v>
      </c>
      <c r="I57" s="88" t="s">
        <v>437</v>
      </c>
      <c r="J57" s="88" t="s">
        <v>438</v>
      </c>
      <c r="K57" s="88" t="s">
        <v>439</v>
      </c>
      <c r="L57" s="89" t="s">
        <v>440</v>
      </c>
    </row>
    <row r="58" spans="1:12" ht="34.5" customHeight="1" thickBot="1" x14ac:dyDescent="0.25">
      <c r="A58" s="90" t="s">
        <v>441</v>
      </c>
      <c r="B58" s="91"/>
      <c r="C58" s="91"/>
      <c r="D58" s="91"/>
      <c r="E58" s="91"/>
      <c r="F58" s="91"/>
      <c r="G58" s="91"/>
      <c r="H58" s="91"/>
      <c r="I58" s="91"/>
      <c r="J58" s="91"/>
      <c r="K58" s="91"/>
      <c r="L58" s="92"/>
    </row>
    <row r="59" spans="1:12" x14ac:dyDescent="0.2">
      <c r="A59" s="196"/>
      <c r="B59" s="196"/>
      <c r="C59" s="196"/>
      <c r="D59" s="196"/>
      <c r="E59" s="196"/>
      <c r="F59" s="196"/>
      <c r="G59" s="196"/>
      <c r="H59" s="196"/>
      <c r="I59" s="196"/>
      <c r="J59" s="196"/>
      <c r="K59" s="196"/>
      <c r="L59" s="196"/>
    </row>
    <row r="60" spans="1:12" x14ac:dyDescent="0.2">
      <c r="A60" s="196" t="s">
        <v>442</v>
      </c>
      <c r="B60" s="196"/>
      <c r="C60" s="196"/>
      <c r="D60" s="196"/>
      <c r="E60" s="196"/>
      <c r="F60" s="196"/>
      <c r="G60" s="196"/>
      <c r="H60" s="196"/>
      <c r="I60" s="196"/>
      <c r="J60" s="196"/>
      <c r="K60" s="196"/>
      <c r="L60" s="196"/>
    </row>
    <row r="61" spans="1:12" x14ac:dyDescent="0.2">
      <c r="A61" s="196" t="s">
        <v>443</v>
      </c>
      <c r="B61" s="196"/>
      <c r="C61" s="196"/>
      <c r="D61" s="196"/>
      <c r="E61" s="196"/>
      <c r="F61" s="196"/>
      <c r="G61" s="196"/>
      <c r="H61" s="196"/>
      <c r="I61" s="196"/>
      <c r="J61" s="196"/>
      <c r="K61" s="196"/>
      <c r="L61" s="196"/>
    </row>
    <row r="62" spans="1:12" x14ac:dyDescent="0.2">
      <c r="A62" s="93"/>
      <c r="B62" s="93"/>
      <c r="C62" s="93"/>
      <c r="D62" s="93"/>
      <c r="E62" s="93"/>
      <c r="F62" s="93"/>
      <c r="G62" s="93"/>
      <c r="H62" s="93"/>
      <c r="I62" s="93"/>
      <c r="J62" s="93"/>
      <c r="K62" s="93"/>
      <c r="L62" s="93"/>
    </row>
    <row r="63" spans="1:12" x14ac:dyDescent="0.2">
      <c r="A63" s="94"/>
      <c r="B63" s="94"/>
      <c r="C63" s="94"/>
      <c r="D63" s="94"/>
      <c r="E63" s="94"/>
      <c r="F63" s="94"/>
      <c r="G63" s="94"/>
      <c r="H63" s="94"/>
      <c r="I63" s="94"/>
      <c r="J63" s="94"/>
      <c r="K63" s="94"/>
      <c r="L63" s="94"/>
    </row>
    <row r="64" spans="1:12" ht="15" x14ac:dyDescent="0.2">
      <c r="A64" s="95"/>
      <c r="B64" s="95"/>
      <c r="C64" s="95"/>
      <c r="D64" s="95"/>
      <c r="E64" s="95"/>
      <c r="F64" s="95"/>
      <c r="G64" s="95"/>
      <c r="H64" s="95"/>
      <c r="I64" s="95"/>
      <c r="J64" s="95"/>
      <c r="K64" s="95"/>
      <c r="L64" s="95"/>
    </row>
    <row r="65" spans="1:12" ht="15" x14ac:dyDescent="0.2">
      <c r="A65" s="197"/>
      <c r="B65" s="197"/>
      <c r="C65" s="197"/>
      <c r="D65" s="197"/>
      <c r="E65" s="197"/>
      <c r="F65" s="197"/>
      <c r="G65" s="197"/>
      <c r="H65" s="197"/>
      <c r="I65" s="197"/>
      <c r="J65" s="197"/>
      <c r="K65" s="197"/>
      <c r="L65" s="197"/>
    </row>
  </sheetData>
  <mergeCells count="58">
    <mergeCell ref="A61:L61"/>
    <mergeCell ref="A65:L65"/>
    <mergeCell ref="A52:I52"/>
    <mergeCell ref="K52:L52"/>
    <mergeCell ref="A53:I53"/>
    <mergeCell ref="A54:I54"/>
    <mergeCell ref="A59:L59"/>
    <mergeCell ref="A60:L60"/>
    <mergeCell ref="A38:G38"/>
    <mergeCell ref="A39:G39"/>
    <mergeCell ref="A40:G40"/>
    <mergeCell ref="A41:G41"/>
    <mergeCell ref="A42:G42"/>
    <mergeCell ref="A43:G43"/>
    <mergeCell ref="A44:G44"/>
    <mergeCell ref="A45:G45"/>
    <mergeCell ref="A47:G47"/>
    <mergeCell ref="A48:G48"/>
    <mergeCell ref="A49:G49"/>
    <mergeCell ref="A51:I51"/>
    <mergeCell ref="A37:G37"/>
    <mergeCell ref="A24:A27"/>
    <mergeCell ref="B24:G24"/>
    <mergeCell ref="B25:G25"/>
    <mergeCell ref="B26:G26"/>
    <mergeCell ref="B27:G27"/>
    <mergeCell ref="A28:A33"/>
    <mergeCell ref="B28:G28"/>
    <mergeCell ref="B29:G29"/>
    <mergeCell ref="B30:G30"/>
    <mergeCell ref="B31:G31"/>
    <mergeCell ref="B32:G32"/>
    <mergeCell ref="B33:G33"/>
    <mergeCell ref="A34:L34"/>
    <mergeCell ref="A35:G35"/>
    <mergeCell ref="A36:G36"/>
    <mergeCell ref="A17:A23"/>
    <mergeCell ref="B17:G17"/>
    <mergeCell ref="B18:G18"/>
    <mergeCell ref="B19:G19"/>
    <mergeCell ref="B20:G20"/>
    <mergeCell ref="B21:G21"/>
    <mergeCell ref="B22:G22"/>
    <mergeCell ref="B23:G23"/>
    <mergeCell ref="A15:A16"/>
    <mergeCell ref="B15:G15"/>
    <mergeCell ref="B16:G16"/>
    <mergeCell ref="A5:L5"/>
    <mergeCell ref="A6:L6"/>
    <mergeCell ref="A7:B7"/>
    <mergeCell ref="A8:C8"/>
    <mergeCell ref="D8:E8"/>
    <mergeCell ref="A9:G9"/>
    <mergeCell ref="A10:L10"/>
    <mergeCell ref="A11:G11"/>
    <mergeCell ref="A12:G12"/>
    <mergeCell ref="A13:J13"/>
    <mergeCell ref="A14:L14"/>
  </mergeCells>
  <dataValidations count="2">
    <dataValidation type="list" allowBlank="1" showInputMessage="1" showErrorMessage="1" sqref="B2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B65538 IX65538 ST65538 ACP65538 AML65538 AWH65538 BGD65538 BPZ65538 BZV65538 CJR65538 CTN65538 DDJ65538 DNF65538 DXB65538 EGX65538 EQT65538 FAP65538 FKL65538 FUH65538 GED65538 GNZ65538 GXV65538 HHR65538 HRN65538 IBJ65538 ILF65538 IVB65538 JEX65538 JOT65538 JYP65538 KIL65538 KSH65538 LCD65538 LLZ65538 LVV65538 MFR65538 MPN65538 MZJ65538 NJF65538 NTB65538 OCX65538 OMT65538 OWP65538 PGL65538 PQH65538 QAD65538 QJZ65538 QTV65538 RDR65538 RNN65538 RXJ65538 SHF65538 SRB65538 TAX65538 TKT65538 TUP65538 UEL65538 UOH65538 UYD65538 VHZ65538 VRV65538 WBR65538 WLN65538 WVJ65538 B131074 IX131074 ST131074 ACP131074 AML131074 AWH131074 BGD131074 BPZ131074 BZV131074 CJR131074 CTN131074 DDJ131074 DNF131074 DXB131074 EGX131074 EQT131074 FAP131074 FKL131074 FUH131074 GED131074 GNZ131074 GXV131074 HHR131074 HRN131074 IBJ131074 ILF131074 IVB131074 JEX131074 JOT131074 JYP131074 KIL131074 KSH131074 LCD131074 LLZ131074 LVV131074 MFR131074 MPN131074 MZJ131074 NJF131074 NTB131074 OCX131074 OMT131074 OWP131074 PGL131074 PQH131074 QAD131074 QJZ131074 QTV131074 RDR131074 RNN131074 RXJ131074 SHF131074 SRB131074 TAX131074 TKT131074 TUP131074 UEL131074 UOH131074 UYD131074 VHZ131074 VRV131074 WBR131074 WLN131074 WVJ131074 B196610 IX196610 ST196610 ACP196610 AML196610 AWH196610 BGD196610 BPZ196610 BZV196610 CJR196610 CTN196610 DDJ196610 DNF196610 DXB196610 EGX196610 EQT196610 FAP196610 FKL196610 FUH196610 GED196610 GNZ196610 GXV196610 HHR196610 HRN196610 IBJ196610 ILF196610 IVB196610 JEX196610 JOT196610 JYP196610 KIL196610 KSH196610 LCD196610 LLZ196610 LVV196610 MFR196610 MPN196610 MZJ196610 NJF196610 NTB196610 OCX196610 OMT196610 OWP196610 PGL196610 PQH196610 QAD196610 QJZ196610 QTV196610 RDR196610 RNN196610 RXJ196610 SHF196610 SRB196610 TAX196610 TKT196610 TUP196610 UEL196610 UOH196610 UYD196610 VHZ196610 VRV196610 WBR196610 WLN196610 WVJ196610 B262146 IX262146 ST262146 ACP262146 AML262146 AWH262146 BGD262146 BPZ262146 BZV262146 CJR262146 CTN262146 DDJ262146 DNF262146 DXB262146 EGX262146 EQT262146 FAP262146 FKL262146 FUH262146 GED262146 GNZ262146 GXV262146 HHR262146 HRN262146 IBJ262146 ILF262146 IVB262146 JEX262146 JOT262146 JYP262146 KIL262146 KSH262146 LCD262146 LLZ262146 LVV262146 MFR262146 MPN262146 MZJ262146 NJF262146 NTB262146 OCX262146 OMT262146 OWP262146 PGL262146 PQH262146 QAD262146 QJZ262146 QTV262146 RDR262146 RNN262146 RXJ262146 SHF262146 SRB262146 TAX262146 TKT262146 TUP262146 UEL262146 UOH262146 UYD262146 VHZ262146 VRV262146 WBR262146 WLN262146 WVJ262146 B327682 IX327682 ST327682 ACP327682 AML327682 AWH327682 BGD327682 BPZ327682 BZV327682 CJR327682 CTN327682 DDJ327682 DNF327682 DXB327682 EGX327682 EQT327682 FAP327682 FKL327682 FUH327682 GED327682 GNZ327682 GXV327682 HHR327682 HRN327682 IBJ327682 ILF327682 IVB327682 JEX327682 JOT327682 JYP327682 KIL327682 KSH327682 LCD327682 LLZ327682 LVV327682 MFR327682 MPN327682 MZJ327682 NJF327682 NTB327682 OCX327682 OMT327682 OWP327682 PGL327682 PQH327682 QAD327682 QJZ327682 QTV327682 RDR327682 RNN327682 RXJ327682 SHF327682 SRB327682 TAX327682 TKT327682 TUP327682 UEL327682 UOH327682 UYD327682 VHZ327682 VRV327682 WBR327682 WLN327682 WVJ327682 B393218 IX393218 ST393218 ACP393218 AML393218 AWH393218 BGD393218 BPZ393218 BZV393218 CJR393218 CTN393218 DDJ393218 DNF393218 DXB393218 EGX393218 EQT393218 FAP393218 FKL393218 FUH393218 GED393218 GNZ393218 GXV393218 HHR393218 HRN393218 IBJ393218 ILF393218 IVB393218 JEX393218 JOT393218 JYP393218 KIL393218 KSH393218 LCD393218 LLZ393218 LVV393218 MFR393218 MPN393218 MZJ393218 NJF393218 NTB393218 OCX393218 OMT393218 OWP393218 PGL393218 PQH393218 QAD393218 QJZ393218 QTV393218 RDR393218 RNN393218 RXJ393218 SHF393218 SRB393218 TAX393218 TKT393218 TUP393218 UEL393218 UOH393218 UYD393218 VHZ393218 VRV393218 WBR393218 WLN393218 WVJ393218 B458754 IX458754 ST458754 ACP458754 AML458754 AWH458754 BGD458754 BPZ458754 BZV458754 CJR458754 CTN458754 DDJ458754 DNF458754 DXB458754 EGX458754 EQT458754 FAP458754 FKL458754 FUH458754 GED458754 GNZ458754 GXV458754 HHR458754 HRN458754 IBJ458754 ILF458754 IVB458754 JEX458754 JOT458754 JYP458754 KIL458754 KSH458754 LCD458754 LLZ458754 LVV458754 MFR458754 MPN458754 MZJ458754 NJF458754 NTB458754 OCX458754 OMT458754 OWP458754 PGL458754 PQH458754 QAD458754 QJZ458754 QTV458754 RDR458754 RNN458754 RXJ458754 SHF458754 SRB458754 TAX458754 TKT458754 TUP458754 UEL458754 UOH458754 UYD458754 VHZ458754 VRV458754 WBR458754 WLN458754 WVJ458754 B524290 IX524290 ST524290 ACP524290 AML524290 AWH524290 BGD524290 BPZ524290 BZV524290 CJR524290 CTN524290 DDJ524290 DNF524290 DXB524290 EGX524290 EQT524290 FAP524290 FKL524290 FUH524290 GED524290 GNZ524290 GXV524290 HHR524290 HRN524290 IBJ524290 ILF524290 IVB524290 JEX524290 JOT524290 JYP524290 KIL524290 KSH524290 LCD524290 LLZ524290 LVV524290 MFR524290 MPN524290 MZJ524290 NJF524290 NTB524290 OCX524290 OMT524290 OWP524290 PGL524290 PQH524290 QAD524290 QJZ524290 QTV524290 RDR524290 RNN524290 RXJ524290 SHF524290 SRB524290 TAX524290 TKT524290 TUP524290 UEL524290 UOH524290 UYD524290 VHZ524290 VRV524290 WBR524290 WLN524290 WVJ524290 B589826 IX589826 ST589826 ACP589826 AML589826 AWH589826 BGD589826 BPZ589826 BZV589826 CJR589826 CTN589826 DDJ589826 DNF589826 DXB589826 EGX589826 EQT589826 FAP589826 FKL589826 FUH589826 GED589826 GNZ589826 GXV589826 HHR589826 HRN589826 IBJ589826 ILF589826 IVB589826 JEX589826 JOT589826 JYP589826 KIL589826 KSH589826 LCD589826 LLZ589826 LVV589826 MFR589826 MPN589826 MZJ589826 NJF589826 NTB589826 OCX589826 OMT589826 OWP589826 PGL589826 PQH589826 QAD589826 QJZ589826 QTV589826 RDR589826 RNN589826 RXJ589826 SHF589826 SRB589826 TAX589826 TKT589826 TUP589826 UEL589826 UOH589826 UYD589826 VHZ589826 VRV589826 WBR589826 WLN589826 WVJ589826 B655362 IX655362 ST655362 ACP655362 AML655362 AWH655362 BGD655362 BPZ655362 BZV655362 CJR655362 CTN655362 DDJ655362 DNF655362 DXB655362 EGX655362 EQT655362 FAP655362 FKL655362 FUH655362 GED655362 GNZ655362 GXV655362 HHR655362 HRN655362 IBJ655362 ILF655362 IVB655362 JEX655362 JOT655362 JYP655362 KIL655362 KSH655362 LCD655362 LLZ655362 LVV655362 MFR655362 MPN655362 MZJ655362 NJF655362 NTB655362 OCX655362 OMT655362 OWP655362 PGL655362 PQH655362 QAD655362 QJZ655362 QTV655362 RDR655362 RNN655362 RXJ655362 SHF655362 SRB655362 TAX655362 TKT655362 TUP655362 UEL655362 UOH655362 UYD655362 VHZ655362 VRV655362 WBR655362 WLN655362 WVJ655362 B720898 IX720898 ST720898 ACP720898 AML720898 AWH720898 BGD720898 BPZ720898 BZV720898 CJR720898 CTN720898 DDJ720898 DNF720898 DXB720898 EGX720898 EQT720898 FAP720898 FKL720898 FUH720898 GED720898 GNZ720898 GXV720898 HHR720898 HRN720898 IBJ720898 ILF720898 IVB720898 JEX720898 JOT720898 JYP720898 KIL720898 KSH720898 LCD720898 LLZ720898 LVV720898 MFR720898 MPN720898 MZJ720898 NJF720898 NTB720898 OCX720898 OMT720898 OWP720898 PGL720898 PQH720898 QAD720898 QJZ720898 QTV720898 RDR720898 RNN720898 RXJ720898 SHF720898 SRB720898 TAX720898 TKT720898 TUP720898 UEL720898 UOH720898 UYD720898 VHZ720898 VRV720898 WBR720898 WLN720898 WVJ720898 B786434 IX786434 ST786434 ACP786434 AML786434 AWH786434 BGD786434 BPZ786434 BZV786434 CJR786434 CTN786434 DDJ786434 DNF786434 DXB786434 EGX786434 EQT786434 FAP786434 FKL786434 FUH786434 GED786434 GNZ786434 GXV786434 HHR786434 HRN786434 IBJ786434 ILF786434 IVB786434 JEX786434 JOT786434 JYP786434 KIL786434 KSH786434 LCD786434 LLZ786434 LVV786434 MFR786434 MPN786434 MZJ786434 NJF786434 NTB786434 OCX786434 OMT786434 OWP786434 PGL786434 PQH786434 QAD786434 QJZ786434 QTV786434 RDR786434 RNN786434 RXJ786434 SHF786434 SRB786434 TAX786434 TKT786434 TUP786434 UEL786434 UOH786434 UYD786434 VHZ786434 VRV786434 WBR786434 WLN786434 WVJ786434 B851970 IX851970 ST851970 ACP851970 AML851970 AWH851970 BGD851970 BPZ851970 BZV851970 CJR851970 CTN851970 DDJ851970 DNF851970 DXB851970 EGX851970 EQT851970 FAP851970 FKL851970 FUH851970 GED851970 GNZ851970 GXV851970 HHR851970 HRN851970 IBJ851970 ILF851970 IVB851970 JEX851970 JOT851970 JYP851970 KIL851970 KSH851970 LCD851970 LLZ851970 LVV851970 MFR851970 MPN851970 MZJ851970 NJF851970 NTB851970 OCX851970 OMT851970 OWP851970 PGL851970 PQH851970 QAD851970 QJZ851970 QTV851970 RDR851970 RNN851970 RXJ851970 SHF851970 SRB851970 TAX851970 TKT851970 TUP851970 UEL851970 UOH851970 UYD851970 VHZ851970 VRV851970 WBR851970 WLN851970 WVJ851970 B917506 IX917506 ST917506 ACP917506 AML917506 AWH917506 BGD917506 BPZ917506 BZV917506 CJR917506 CTN917506 DDJ917506 DNF917506 DXB917506 EGX917506 EQT917506 FAP917506 FKL917506 FUH917506 GED917506 GNZ917506 GXV917506 HHR917506 HRN917506 IBJ917506 ILF917506 IVB917506 JEX917506 JOT917506 JYP917506 KIL917506 KSH917506 LCD917506 LLZ917506 LVV917506 MFR917506 MPN917506 MZJ917506 NJF917506 NTB917506 OCX917506 OMT917506 OWP917506 PGL917506 PQH917506 QAD917506 QJZ917506 QTV917506 RDR917506 RNN917506 RXJ917506 SHF917506 SRB917506 TAX917506 TKT917506 TUP917506 UEL917506 UOH917506 UYD917506 VHZ917506 VRV917506 WBR917506 WLN917506 WVJ917506 B983042 IX983042 ST983042 ACP983042 AML983042 AWH983042 BGD983042 BPZ983042 BZV983042 CJR983042 CTN983042 DDJ983042 DNF983042 DXB983042 EGX983042 EQT983042 FAP983042 FKL983042 FUH983042 GED983042 GNZ983042 GXV983042 HHR983042 HRN983042 IBJ983042 ILF983042 IVB983042 JEX983042 JOT983042 JYP983042 KIL983042 KSH983042 LCD983042 LLZ983042 LVV983042 MFR983042 MPN983042 MZJ983042 NJF983042 NTB983042 OCX983042 OMT983042 OWP983042 PGL983042 PQH983042 QAD983042 QJZ983042 QTV983042 RDR983042 RNN983042 RXJ983042 SHF983042 SRB983042 TAX983042 TKT983042 TUP983042 UEL983042 UOH983042 UYD983042 VHZ983042 VRV983042 WBR983042 WLN983042 WVJ983042" xr:uid="{00000000-0002-0000-0300-000000000000}">
      <formula1>lwdb</formula1>
    </dataValidation>
    <dataValidation type="list" allowBlank="1" showInputMessage="1" showErrorMessage="1" sqref="B3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B65539 IX65539 ST65539 ACP65539 AML65539 AWH65539 BGD65539 BPZ65539 BZV65539 CJR65539 CTN65539 DDJ65539 DNF65539 DXB65539 EGX65539 EQT65539 FAP65539 FKL65539 FUH65539 GED65539 GNZ65539 GXV65539 HHR65539 HRN65539 IBJ65539 ILF65539 IVB65539 JEX65539 JOT65539 JYP65539 KIL65539 KSH65539 LCD65539 LLZ65539 LVV65539 MFR65539 MPN65539 MZJ65539 NJF65539 NTB65539 OCX65539 OMT65539 OWP65539 PGL65539 PQH65539 QAD65539 QJZ65539 QTV65539 RDR65539 RNN65539 RXJ65539 SHF65539 SRB65539 TAX65539 TKT65539 TUP65539 UEL65539 UOH65539 UYD65539 VHZ65539 VRV65539 WBR65539 WLN65539 WVJ65539 B131075 IX131075 ST131075 ACP131075 AML131075 AWH131075 BGD131075 BPZ131075 BZV131075 CJR131075 CTN131075 DDJ131075 DNF131075 DXB131075 EGX131075 EQT131075 FAP131075 FKL131075 FUH131075 GED131075 GNZ131075 GXV131075 HHR131075 HRN131075 IBJ131075 ILF131075 IVB131075 JEX131075 JOT131075 JYP131075 KIL131075 KSH131075 LCD131075 LLZ131075 LVV131075 MFR131075 MPN131075 MZJ131075 NJF131075 NTB131075 OCX131075 OMT131075 OWP131075 PGL131075 PQH131075 QAD131075 QJZ131075 QTV131075 RDR131075 RNN131075 RXJ131075 SHF131075 SRB131075 TAX131075 TKT131075 TUP131075 UEL131075 UOH131075 UYD131075 VHZ131075 VRV131075 WBR131075 WLN131075 WVJ131075 B196611 IX196611 ST196611 ACP196611 AML196611 AWH196611 BGD196611 BPZ196611 BZV196611 CJR196611 CTN196611 DDJ196611 DNF196611 DXB196611 EGX196611 EQT196611 FAP196611 FKL196611 FUH196611 GED196611 GNZ196611 GXV196611 HHR196611 HRN196611 IBJ196611 ILF196611 IVB196611 JEX196611 JOT196611 JYP196611 KIL196611 KSH196611 LCD196611 LLZ196611 LVV196611 MFR196611 MPN196611 MZJ196611 NJF196611 NTB196611 OCX196611 OMT196611 OWP196611 PGL196611 PQH196611 QAD196611 QJZ196611 QTV196611 RDR196611 RNN196611 RXJ196611 SHF196611 SRB196611 TAX196611 TKT196611 TUP196611 UEL196611 UOH196611 UYD196611 VHZ196611 VRV196611 WBR196611 WLN196611 WVJ196611 B262147 IX262147 ST262147 ACP262147 AML262147 AWH262147 BGD262147 BPZ262147 BZV262147 CJR262147 CTN262147 DDJ262147 DNF262147 DXB262147 EGX262147 EQT262147 FAP262147 FKL262147 FUH262147 GED262147 GNZ262147 GXV262147 HHR262147 HRN262147 IBJ262147 ILF262147 IVB262147 JEX262147 JOT262147 JYP262147 KIL262147 KSH262147 LCD262147 LLZ262147 LVV262147 MFR262147 MPN262147 MZJ262147 NJF262147 NTB262147 OCX262147 OMT262147 OWP262147 PGL262147 PQH262147 QAD262147 QJZ262147 QTV262147 RDR262147 RNN262147 RXJ262147 SHF262147 SRB262147 TAX262147 TKT262147 TUP262147 UEL262147 UOH262147 UYD262147 VHZ262147 VRV262147 WBR262147 WLN262147 WVJ262147 B327683 IX327683 ST327683 ACP327683 AML327683 AWH327683 BGD327683 BPZ327683 BZV327683 CJR327683 CTN327683 DDJ327683 DNF327683 DXB327683 EGX327683 EQT327683 FAP327683 FKL327683 FUH327683 GED327683 GNZ327683 GXV327683 HHR327683 HRN327683 IBJ327683 ILF327683 IVB327683 JEX327683 JOT327683 JYP327683 KIL327683 KSH327683 LCD327683 LLZ327683 LVV327683 MFR327683 MPN327683 MZJ327683 NJF327683 NTB327683 OCX327683 OMT327683 OWP327683 PGL327683 PQH327683 QAD327683 QJZ327683 QTV327683 RDR327683 RNN327683 RXJ327683 SHF327683 SRB327683 TAX327683 TKT327683 TUP327683 UEL327683 UOH327683 UYD327683 VHZ327683 VRV327683 WBR327683 WLN327683 WVJ327683 B393219 IX393219 ST393219 ACP393219 AML393219 AWH393219 BGD393219 BPZ393219 BZV393219 CJR393219 CTN393219 DDJ393219 DNF393219 DXB393219 EGX393219 EQT393219 FAP393219 FKL393219 FUH393219 GED393219 GNZ393219 GXV393219 HHR393219 HRN393219 IBJ393219 ILF393219 IVB393219 JEX393219 JOT393219 JYP393219 KIL393219 KSH393219 LCD393219 LLZ393219 LVV393219 MFR393219 MPN393219 MZJ393219 NJF393219 NTB393219 OCX393219 OMT393219 OWP393219 PGL393219 PQH393219 QAD393219 QJZ393219 QTV393219 RDR393219 RNN393219 RXJ393219 SHF393219 SRB393219 TAX393219 TKT393219 TUP393219 UEL393219 UOH393219 UYD393219 VHZ393219 VRV393219 WBR393219 WLN393219 WVJ393219 B458755 IX458755 ST458755 ACP458755 AML458755 AWH458755 BGD458755 BPZ458755 BZV458755 CJR458755 CTN458755 DDJ458755 DNF458755 DXB458755 EGX458755 EQT458755 FAP458755 FKL458755 FUH458755 GED458755 GNZ458755 GXV458755 HHR458755 HRN458755 IBJ458755 ILF458755 IVB458755 JEX458755 JOT458755 JYP458755 KIL458755 KSH458755 LCD458755 LLZ458755 LVV458755 MFR458755 MPN458755 MZJ458755 NJF458755 NTB458755 OCX458755 OMT458755 OWP458755 PGL458755 PQH458755 QAD458755 QJZ458755 QTV458755 RDR458755 RNN458755 RXJ458755 SHF458755 SRB458755 TAX458755 TKT458755 TUP458755 UEL458755 UOH458755 UYD458755 VHZ458755 VRV458755 WBR458755 WLN458755 WVJ458755 B524291 IX524291 ST524291 ACP524291 AML524291 AWH524291 BGD524291 BPZ524291 BZV524291 CJR524291 CTN524291 DDJ524291 DNF524291 DXB524291 EGX524291 EQT524291 FAP524291 FKL524291 FUH524291 GED524291 GNZ524291 GXV524291 HHR524291 HRN524291 IBJ524291 ILF524291 IVB524291 JEX524291 JOT524291 JYP524291 KIL524291 KSH524291 LCD524291 LLZ524291 LVV524291 MFR524291 MPN524291 MZJ524291 NJF524291 NTB524291 OCX524291 OMT524291 OWP524291 PGL524291 PQH524291 QAD524291 QJZ524291 QTV524291 RDR524291 RNN524291 RXJ524291 SHF524291 SRB524291 TAX524291 TKT524291 TUP524291 UEL524291 UOH524291 UYD524291 VHZ524291 VRV524291 WBR524291 WLN524291 WVJ524291 B589827 IX589827 ST589827 ACP589827 AML589827 AWH589827 BGD589827 BPZ589827 BZV589827 CJR589827 CTN589827 DDJ589827 DNF589827 DXB589827 EGX589827 EQT589827 FAP589827 FKL589827 FUH589827 GED589827 GNZ589827 GXV589827 HHR589827 HRN589827 IBJ589827 ILF589827 IVB589827 JEX589827 JOT589827 JYP589827 KIL589827 KSH589827 LCD589827 LLZ589827 LVV589827 MFR589827 MPN589827 MZJ589827 NJF589827 NTB589827 OCX589827 OMT589827 OWP589827 PGL589827 PQH589827 QAD589827 QJZ589827 QTV589827 RDR589827 RNN589827 RXJ589827 SHF589827 SRB589827 TAX589827 TKT589827 TUP589827 UEL589827 UOH589827 UYD589827 VHZ589827 VRV589827 WBR589827 WLN589827 WVJ589827 B655363 IX655363 ST655363 ACP655363 AML655363 AWH655363 BGD655363 BPZ655363 BZV655363 CJR655363 CTN655363 DDJ655363 DNF655363 DXB655363 EGX655363 EQT655363 FAP655363 FKL655363 FUH655363 GED655363 GNZ655363 GXV655363 HHR655363 HRN655363 IBJ655363 ILF655363 IVB655363 JEX655363 JOT655363 JYP655363 KIL655363 KSH655363 LCD655363 LLZ655363 LVV655363 MFR655363 MPN655363 MZJ655363 NJF655363 NTB655363 OCX655363 OMT655363 OWP655363 PGL655363 PQH655363 QAD655363 QJZ655363 QTV655363 RDR655363 RNN655363 RXJ655363 SHF655363 SRB655363 TAX655363 TKT655363 TUP655363 UEL655363 UOH655363 UYD655363 VHZ655363 VRV655363 WBR655363 WLN655363 WVJ655363 B720899 IX720899 ST720899 ACP720899 AML720899 AWH720899 BGD720899 BPZ720899 BZV720899 CJR720899 CTN720899 DDJ720899 DNF720899 DXB720899 EGX720899 EQT720899 FAP720899 FKL720899 FUH720899 GED720899 GNZ720899 GXV720899 HHR720899 HRN720899 IBJ720899 ILF720899 IVB720899 JEX720899 JOT720899 JYP720899 KIL720899 KSH720899 LCD720899 LLZ720899 LVV720899 MFR720899 MPN720899 MZJ720899 NJF720899 NTB720899 OCX720899 OMT720899 OWP720899 PGL720899 PQH720899 QAD720899 QJZ720899 QTV720899 RDR720899 RNN720899 RXJ720899 SHF720899 SRB720899 TAX720899 TKT720899 TUP720899 UEL720899 UOH720899 UYD720899 VHZ720899 VRV720899 WBR720899 WLN720899 WVJ720899 B786435 IX786435 ST786435 ACP786435 AML786435 AWH786435 BGD786435 BPZ786435 BZV786435 CJR786435 CTN786435 DDJ786435 DNF786435 DXB786435 EGX786435 EQT786435 FAP786435 FKL786435 FUH786435 GED786435 GNZ786435 GXV786435 HHR786435 HRN786435 IBJ786435 ILF786435 IVB786435 JEX786435 JOT786435 JYP786435 KIL786435 KSH786435 LCD786435 LLZ786435 LVV786435 MFR786435 MPN786435 MZJ786435 NJF786435 NTB786435 OCX786435 OMT786435 OWP786435 PGL786435 PQH786435 QAD786435 QJZ786435 QTV786435 RDR786435 RNN786435 RXJ786435 SHF786435 SRB786435 TAX786435 TKT786435 TUP786435 UEL786435 UOH786435 UYD786435 VHZ786435 VRV786435 WBR786435 WLN786435 WVJ786435 B851971 IX851971 ST851971 ACP851971 AML851971 AWH851971 BGD851971 BPZ851971 BZV851971 CJR851971 CTN851971 DDJ851971 DNF851971 DXB851971 EGX851971 EQT851971 FAP851971 FKL851971 FUH851971 GED851971 GNZ851971 GXV851971 HHR851971 HRN851971 IBJ851971 ILF851971 IVB851971 JEX851971 JOT851971 JYP851971 KIL851971 KSH851971 LCD851971 LLZ851971 LVV851971 MFR851971 MPN851971 MZJ851971 NJF851971 NTB851971 OCX851971 OMT851971 OWP851971 PGL851971 PQH851971 QAD851971 QJZ851971 QTV851971 RDR851971 RNN851971 RXJ851971 SHF851971 SRB851971 TAX851971 TKT851971 TUP851971 UEL851971 UOH851971 UYD851971 VHZ851971 VRV851971 WBR851971 WLN851971 WVJ851971 B917507 IX917507 ST917507 ACP917507 AML917507 AWH917507 BGD917507 BPZ917507 BZV917507 CJR917507 CTN917507 DDJ917507 DNF917507 DXB917507 EGX917507 EQT917507 FAP917507 FKL917507 FUH917507 GED917507 GNZ917507 GXV917507 HHR917507 HRN917507 IBJ917507 ILF917507 IVB917507 JEX917507 JOT917507 JYP917507 KIL917507 KSH917507 LCD917507 LLZ917507 LVV917507 MFR917507 MPN917507 MZJ917507 NJF917507 NTB917507 OCX917507 OMT917507 OWP917507 PGL917507 PQH917507 QAD917507 QJZ917507 QTV917507 RDR917507 RNN917507 RXJ917507 SHF917507 SRB917507 TAX917507 TKT917507 TUP917507 UEL917507 UOH917507 UYD917507 VHZ917507 VRV917507 WBR917507 WLN917507 WVJ917507 B983043 IX983043 ST983043 ACP983043 AML983043 AWH983043 BGD983043 BPZ983043 BZV983043 CJR983043 CTN983043 DDJ983043 DNF983043 DXB983043 EGX983043 EQT983043 FAP983043 FKL983043 FUH983043 GED983043 GNZ983043 GXV983043 HHR983043 HRN983043 IBJ983043 ILF983043 IVB983043 JEX983043 JOT983043 JYP983043 KIL983043 KSH983043 LCD983043 LLZ983043 LVV983043 MFR983043 MPN983043 MZJ983043 NJF983043 NTB983043 OCX983043 OMT983043 OWP983043 PGL983043 PQH983043 QAD983043 QJZ983043 QTV983043 RDR983043 RNN983043 RXJ983043 SHF983043 SRB983043 TAX983043 TKT983043 TUP983043 UEL983043 UOH983043 UYD983043 VHZ983043 VRV983043 WBR983043 WLN983043 WVJ983043" xr:uid="{00000000-0002-0000-0300-000001000000}">
      <formula1>office2</formula1>
    </dataValidation>
  </dataValidations>
  <printOptions horizontalCentered="1"/>
  <pageMargins left="0.25" right="0.25" top="0.5" bottom="0.25" header="0.25" footer="0.25"/>
  <pageSetup scale="70" orientation="portrait" r:id="rId1"/>
  <headerFooter>
    <oddFooter>&amp;C&amp;"-,Regular"Page &amp;P</oddFooter>
  </headerFooter>
  <rowBreaks count="1" manualBreakCount="1">
    <brk id="4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J65"/>
  <sheetViews>
    <sheetView zoomScaleNormal="100" workbookViewId="0">
      <selection activeCell="B3" sqref="B3"/>
    </sheetView>
  </sheetViews>
  <sheetFormatPr defaultRowHeight="12.75" x14ac:dyDescent="0.2"/>
  <cols>
    <col min="1" max="1" width="12.85546875" style="13" customWidth="1"/>
    <col min="2" max="5" width="11.28515625" style="13" customWidth="1"/>
    <col min="6" max="6" width="12.85546875" style="13" customWidth="1"/>
    <col min="7" max="7" width="13.28515625" style="13" customWidth="1"/>
    <col min="8" max="8" width="12.28515625" style="13" customWidth="1"/>
    <col min="9" max="9" width="13.5703125" style="13" customWidth="1"/>
    <col min="10" max="12" width="12.28515625" style="13" customWidth="1"/>
    <col min="13" max="13" width="10" style="13" customWidth="1"/>
    <col min="14" max="14" width="20.5703125" style="13" customWidth="1"/>
    <col min="15" max="256" width="9.140625" style="13"/>
    <col min="257" max="257" width="12.85546875" style="13" customWidth="1"/>
    <col min="258" max="261" width="11.28515625" style="13" customWidth="1"/>
    <col min="262" max="262" width="12.85546875" style="13" customWidth="1"/>
    <col min="263" max="263" width="13.28515625" style="13" customWidth="1"/>
    <col min="264" max="264" width="12.28515625" style="13" customWidth="1"/>
    <col min="265" max="265" width="13.5703125" style="13" customWidth="1"/>
    <col min="266" max="268" width="12.28515625" style="13" customWidth="1"/>
    <col min="269" max="269" width="10" style="13" customWidth="1"/>
    <col min="270" max="270" width="20.5703125" style="13" customWidth="1"/>
    <col min="271" max="512" width="9.140625" style="13"/>
    <col min="513" max="513" width="12.85546875" style="13" customWidth="1"/>
    <col min="514" max="517" width="11.28515625" style="13" customWidth="1"/>
    <col min="518" max="518" width="12.85546875" style="13" customWidth="1"/>
    <col min="519" max="519" width="13.28515625" style="13" customWidth="1"/>
    <col min="520" max="520" width="12.28515625" style="13" customWidth="1"/>
    <col min="521" max="521" width="13.5703125" style="13" customWidth="1"/>
    <col min="522" max="524" width="12.28515625" style="13" customWidth="1"/>
    <col min="525" max="525" width="10" style="13" customWidth="1"/>
    <col min="526" max="526" width="20.5703125" style="13" customWidth="1"/>
    <col min="527" max="768" width="9.140625" style="13"/>
    <col min="769" max="769" width="12.85546875" style="13" customWidth="1"/>
    <col min="770" max="773" width="11.28515625" style="13" customWidth="1"/>
    <col min="774" max="774" width="12.85546875" style="13" customWidth="1"/>
    <col min="775" max="775" width="13.28515625" style="13" customWidth="1"/>
    <col min="776" max="776" width="12.28515625" style="13" customWidth="1"/>
    <col min="777" max="777" width="13.5703125" style="13" customWidth="1"/>
    <col min="778" max="780" width="12.28515625" style="13" customWidth="1"/>
    <col min="781" max="781" width="10" style="13" customWidth="1"/>
    <col min="782" max="782" width="20.5703125" style="13" customWidth="1"/>
    <col min="783" max="1024" width="9.140625" style="13"/>
    <col min="1025" max="1025" width="12.85546875" style="13" customWidth="1"/>
    <col min="1026" max="1029" width="11.28515625" style="13" customWidth="1"/>
    <col min="1030" max="1030" width="12.85546875" style="13" customWidth="1"/>
    <col min="1031" max="1031" width="13.28515625" style="13" customWidth="1"/>
    <col min="1032" max="1032" width="12.28515625" style="13" customWidth="1"/>
    <col min="1033" max="1033" width="13.5703125" style="13" customWidth="1"/>
    <col min="1034" max="1036" width="12.28515625" style="13" customWidth="1"/>
    <col min="1037" max="1037" width="10" style="13" customWidth="1"/>
    <col min="1038" max="1038" width="20.5703125" style="13" customWidth="1"/>
    <col min="1039" max="1280" width="9.140625" style="13"/>
    <col min="1281" max="1281" width="12.85546875" style="13" customWidth="1"/>
    <col min="1282" max="1285" width="11.28515625" style="13" customWidth="1"/>
    <col min="1286" max="1286" width="12.85546875" style="13" customWidth="1"/>
    <col min="1287" max="1287" width="13.28515625" style="13" customWidth="1"/>
    <col min="1288" max="1288" width="12.28515625" style="13" customWidth="1"/>
    <col min="1289" max="1289" width="13.5703125" style="13" customWidth="1"/>
    <col min="1290" max="1292" width="12.28515625" style="13" customWidth="1"/>
    <col min="1293" max="1293" width="10" style="13" customWidth="1"/>
    <col min="1294" max="1294" width="20.5703125" style="13" customWidth="1"/>
    <col min="1295" max="1536" width="9.140625" style="13"/>
    <col min="1537" max="1537" width="12.85546875" style="13" customWidth="1"/>
    <col min="1538" max="1541" width="11.28515625" style="13" customWidth="1"/>
    <col min="1542" max="1542" width="12.85546875" style="13" customWidth="1"/>
    <col min="1543" max="1543" width="13.28515625" style="13" customWidth="1"/>
    <col min="1544" max="1544" width="12.28515625" style="13" customWidth="1"/>
    <col min="1545" max="1545" width="13.5703125" style="13" customWidth="1"/>
    <col min="1546" max="1548" width="12.28515625" style="13" customWidth="1"/>
    <col min="1549" max="1549" width="10" style="13" customWidth="1"/>
    <col min="1550" max="1550" width="20.5703125" style="13" customWidth="1"/>
    <col min="1551" max="1792" width="9.140625" style="13"/>
    <col min="1793" max="1793" width="12.85546875" style="13" customWidth="1"/>
    <col min="1794" max="1797" width="11.28515625" style="13" customWidth="1"/>
    <col min="1798" max="1798" width="12.85546875" style="13" customWidth="1"/>
    <col min="1799" max="1799" width="13.28515625" style="13" customWidth="1"/>
    <col min="1800" max="1800" width="12.28515625" style="13" customWidth="1"/>
    <col min="1801" max="1801" width="13.5703125" style="13" customWidth="1"/>
    <col min="1802" max="1804" width="12.28515625" style="13" customWidth="1"/>
    <col min="1805" max="1805" width="10" style="13" customWidth="1"/>
    <col min="1806" max="1806" width="20.5703125" style="13" customWidth="1"/>
    <col min="1807" max="2048" width="9.140625" style="13"/>
    <col min="2049" max="2049" width="12.85546875" style="13" customWidth="1"/>
    <col min="2050" max="2053" width="11.28515625" style="13" customWidth="1"/>
    <col min="2054" max="2054" width="12.85546875" style="13" customWidth="1"/>
    <col min="2055" max="2055" width="13.28515625" style="13" customWidth="1"/>
    <col min="2056" max="2056" width="12.28515625" style="13" customWidth="1"/>
    <col min="2057" max="2057" width="13.5703125" style="13" customWidth="1"/>
    <col min="2058" max="2060" width="12.28515625" style="13" customWidth="1"/>
    <col min="2061" max="2061" width="10" style="13" customWidth="1"/>
    <col min="2062" max="2062" width="20.5703125" style="13" customWidth="1"/>
    <col min="2063" max="2304" width="9.140625" style="13"/>
    <col min="2305" max="2305" width="12.85546875" style="13" customWidth="1"/>
    <col min="2306" max="2309" width="11.28515625" style="13" customWidth="1"/>
    <col min="2310" max="2310" width="12.85546875" style="13" customWidth="1"/>
    <col min="2311" max="2311" width="13.28515625" style="13" customWidth="1"/>
    <col min="2312" max="2312" width="12.28515625" style="13" customWidth="1"/>
    <col min="2313" max="2313" width="13.5703125" style="13" customWidth="1"/>
    <col min="2314" max="2316" width="12.28515625" style="13" customWidth="1"/>
    <col min="2317" max="2317" width="10" style="13" customWidth="1"/>
    <col min="2318" max="2318" width="20.5703125" style="13" customWidth="1"/>
    <col min="2319" max="2560" width="9.140625" style="13"/>
    <col min="2561" max="2561" width="12.85546875" style="13" customWidth="1"/>
    <col min="2562" max="2565" width="11.28515625" style="13" customWidth="1"/>
    <col min="2566" max="2566" width="12.85546875" style="13" customWidth="1"/>
    <col min="2567" max="2567" width="13.28515625" style="13" customWidth="1"/>
    <col min="2568" max="2568" width="12.28515625" style="13" customWidth="1"/>
    <col min="2569" max="2569" width="13.5703125" style="13" customWidth="1"/>
    <col min="2570" max="2572" width="12.28515625" style="13" customWidth="1"/>
    <col min="2573" max="2573" width="10" style="13" customWidth="1"/>
    <col min="2574" max="2574" width="20.5703125" style="13" customWidth="1"/>
    <col min="2575" max="2816" width="9.140625" style="13"/>
    <col min="2817" max="2817" width="12.85546875" style="13" customWidth="1"/>
    <col min="2818" max="2821" width="11.28515625" style="13" customWidth="1"/>
    <col min="2822" max="2822" width="12.85546875" style="13" customWidth="1"/>
    <col min="2823" max="2823" width="13.28515625" style="13" customWidth="1"/>
    <col min="2824" max="2824" width="12.28515625" style="13" customWidth="1"/>
    <col min="2825" max="2825" width="13.5703125" style="13" customWidth="1"/>
    <col min="2826" max="2828" width="12.28515625" style="13" customWidth="1"/>
    <col min="2829" max="2829" width="10" style="13" customWidth="1"/>
    <col min="2830" max="2830" width="20.5703125" style="13" customWidth="1"/>
    <col min="2831" max="3072" width="9.140625" style="13"/>
    <col min="3073" max="3073" width="12.85546875" style="13" customWidth="1"/>
    <col min="3074" max="3077" width="11.28515625" style="13" customWidth="1"/>
    <col min="3078" max="3078" width="12.85546875" style="13" customWidth="1"/>
    <col min="3079" max="3079" width="13.28515625" style="13" customWidth="1"/>
    <col min="3080" max="3080" width="12.28515625" style="13" customWidth="1"/>
    <col min="3081" max="3081" width="13.5703125" style="13" customWidth="1"/>
    <col min="3082" max="3084" width="12.28515625" style="13" customWidth="1"/>
    <col min="3085" max="3085" width="10" style="13" customWidth="1"/>
    <col min="3086" max="3086" width="20.5703125" style="13" customWidth="1"/>
    <col min="3087" max="3328" width="9.140625" style="13"/>
    <col min="3329" max="3329" width="12.85546875" style="13" customWidth="1"/>
    <col min="3330" max="3333" width="11.28515625" style="13" customWidth="1"/>
    <col min="3334" max="3334" width="12.85546875" style="13" customWidth="1"/>
    <col min="3335" max="3335" width="13.28515625" style="13" customWidth="1"/>
    <col min="3336" max="3336" width="12.28515625" style="13" customWidth="1"/>
    <col min="3337" max="3337" width="13.5703125" style="13" customWidth="1"/>
    <col min="3338" max="3340" width="12.28515625" style="13" customWidth="1"/>
    <col min="3341" max="3341" width="10" style="13" customWidth="1"/>
    <col min="3342" max="3342" width="20.5703125" style="13" customWidth="1"/>
    <col min="3343" max="3584" width="9.140625" style="13"/>
    <col min="3585" max="3585" width="12.85546875" style="13" customWidth="1"/>
    <col min="3586" max="3589" width="11.28515625" style="13" customWidth="1"/>
    <col min="3590" max="3590" width="12.85546875" style="13" customWidth="1"/>
    <col min="3591" max="3591" width="13.28515625" style="13" customWidth="1"/>
    <col min="3592" max="3592" width="12.28515625" style="13" customWidth="1"/>
    <col min="3593" max="3593" width="13.5703125" style="13" customWidth="1"/>
    <col min="3594" max="3596" width="12.28515625" style="13" customWidth="1"/>
    <col min="3597" max="3597" width="10" style="13" customWidth="1"/>
    <col min="3598" max="3598" width="20.5703125" style="13" customWidth="1"/>
    <col min="3599" max="3840" width="9.140625" style="13"/>
    <col min="3841" max="3841" width="12.85546875" style="13" customWidth="1"/>
    <col min="3842" max="3845" width="11.28515625" style="13" customWidth="1"/>
    <col min="3846" max="3846" width="12.85546875" style="13" customWidth="1"/>
    <col min="3847" max="3847" width="13.28515625" style="13" customWidth="1"/>
    <col min="3848" max="3848" width="12.28515625" style="13" customWidth="1"/>
    <col min="3849" max="3849" width="13.5703125" style="13" customWidth="1"/>
    <col min="3850" max="3852" width="12.28515625" style="13" customWidth="1"/>
    <col min="3853" max="3853" width="10" style="13" customWidth="1"/>
    <col min="3854" max="3854" width="20.5703125" style="13" customWidth="1"/>
    <col min="3855" max="4096" width="9.140625" style="13"/>
    <col min="4097" max="4097" width="12.85546875" style="13" customWidth="1"/>
    <col min="4098" max="4101" width="11.28515625" style="13" customWidth="1"/>
    <col min="4102" max="4102" width="12.85546875" style="13" customWidth="1"/>
    <col min="4103" max="4103" width="13.28515625" style="13" customWidth="1"/>
    <col min="4104" max="4104" width="12.28515625" style="13" customWidth="1"/>
    <col min="4105" max="4105" width="13.5703125" style="13" customWidth="1"/>
    <col min="4106" max="4108" width="12.28515625" style="13" customWidth="1"/>
    <col min="4109" max="4109" width="10" style="13" customWidth="1"/>
    <col min="4110" max="4110" width="20.5703125" style="13" customWidth="1"/>
    <col min="4111" max="4352" width="9.140625" style="13"/>
    <col min="4353" max="4353" width="12.85546875" style="13" customWidth="1"/>
    <col min="4354" max="4357" width="11.28515625" style="13" customWidth="1"/>
    <col min="4358" max="4358" width="12.85546875" style="13" customWidth="1"/>
    <col min="4359" max="4359" width="13.28515625" style="13" customWidth="1"/>
    <col min="4360" max="4360" width="12.28515625" style="13" customWidth="1"/>
    <col min="4361" max="4361" width="13.5703125" style="13" customWidth="1"/>
    <col min="4362" max="4364" width="12.28515625" style="13" customWidth="1"/>
    <col min="4365" max="4365" width="10" style="13" customWidth="1"/>
    <col min="4366" max="4366" width="20.5703125" style="13" customWidth="1"/>
    <col min="4367" max="4608" width="9.140625" style="13"/>
    <col min="4609" max="4609" width="12.85546875" style="13" customWidth="1"/>
    <col min="4610" max="4613" width="11.28515625" style="13" customWidth="1"/>
    <col min="4614" max="4614" width="12.85546875" style="13" customWidth="1"/>
    <col min="4615" max="4615" width="13.28515625" style="13" customWidth="1"/>
    <col min="4616" max="4616" width="12.28515625" style="13" customWidth="1"/>
    <col min="4617" max="4617" width="13.5703125" style="13" customWidth="1"/>
    <col min="4618" max="4620" width="12.28515625" style="13" customWidth="1"/>
    <col min="4621" max="4621" width="10" style="13" customWidth="1"/>
    <col min="4622" max="4622" width="20.5703125" style="13" customWidth="1"/>
    <col min="4623" max="4864" width="9.140625" style="13"/>
    <col min="4865" max="4865" width="12.85546875" style="13" customWidth="1"/>
    <col min="4866" max="4869" width="11.28515625" style="13" customWidth="1"/>
    <col min="4870" max="4870" width="12.85546875" style="13" customWidth="1"/>
    <col min="4871" max="4871" width="13.28515625" style="13" customWidth="1"/>
    <col min="4872" max="4872" width="12.28515625" style="13" customWidth="1"/>
    <col min="4873" max="4873" width="13.5703125" style="13" customWidth="1"/>
    <col min="4874" max="4876" width="12.28515625" style="13" customWidth="1"/>
    <col min="4877" max="4877" width="10" style="13" customWidth="1"/>
    <col min="4878" max="4878" width="20.5703125" style="13" customWidth="1"/>
    <col min="4879" max="5120" width="9.140625" style="13"/>
    <col min="5121" max="5121" width="12.85546875" style="13" customWidth="1"/>
    <col min="5122" max="5125" width="11.28515625" style="13" customWidth="1"/>
    <col min="5126" max="5126" width="12.85546875" style="13" customWidth="1"/>
    <col min="5127" max="5127" width="13.28515625" style="13" customWidth="1"/>
    <col min="5128" max="5128" width="12.28515625" style="13" customWidth="1"/>
    <col min="5129" max="5129" width="13.5703125" style="13" customWidth="1"/>
    <col min="5130" max="5132" width="12.28515625" style="13" customWidth="1"/>
    <col min="5133" max="5133" width="10" style="13" customWidth="1"/>
    <col min="5134" max="5134" width="20.5703125" style="13" customWidth="1"/>
    <col min="5135" max="5376" width="9.140625" style="13"/>
    <col min="5377" max="5377" width="12.85546875" style="13" customWidth="1"/>
    <col min="5378" max="5381" width="11.28515625" style="13" customWidth="1"/>
    <col min="5382" max="5382" width="12.85546875" style="13" customWidth="1"/>
    <col min="5383" max="5383" width="13.28515625" style="13" customWidth="1"/>
    <col min="5384" max="5384" width="12.28515625" style="13" customWidth="1"/>
    <col min="5385" max="5385" width="13.5703125" style="13" customWidth="1"/>
    <col min="5386" max="5388" width="12.28515625" style="13" customWidth="1"/>
    <col min="5389" max="5389" width="10" style="13" customWidth="1"/>
    <col min="5390" max="5390" width="20.5703125" style="13" customWidth="1"/>
    <col min="5391" max="5632" width="9.140625" style="13"/>
    <col min="5633" max="5633" width="12.85546875" style="13" customWidth="1"/>
    <col min="5634" max="5637" width="11.28515625" style="13" customWidth="1"/>
    <col min="5638" max="5638" width="12.85546875" style="13" customWidth="1"/>
    <col min="5639" max="5639" width="13.28515625" style="13" customWidth="1"/>
    <col min="5640" max="5640" width="12.28515625" style="13" customWidth="1"/>
    <col min="5641" max="5641" width="13.5703125" style="13" customWidth="1"/>
    <col min="5642" max="5644" width="12.28515625" style="13" customWidth="1"/>
    <col min="5645" max="5645" width="10" style="13" customWidth="1"/>
    <col min="5646" max="5646" width="20.5703125" style="13" customWidth="1"/>
    <col min="5647" max="5888" width="9.140625" style="13"/>
    <col min="5889" max="5889" width="12.85546875" style="13" customWidth="1"/>
    <col min="5890" max="5893" width="11.28515625" style="13" customWidth="1"/>
    <col min="5894" max="5894" width="12.85546875" style="13" customWidth="1"/>
    <col min="5895" max="5895" width="13.28515625" style="13" customWidth="1"/>
    <col min="5896" max="5896" width="12.28515625" style="13" customWidth="1"/>
    <col min="5897" max="5897" width="13.5703125" style="13" customWidth="1"/>
    <col min="5898" max="5900" width="12.28515625" style="13" customWidth="1"/>
    <col min="5901" max="5901" width="10" style="13" customWidth="1"/>
    <col min="5902" max="5902" width="20.5703125" style="13" customWidth="1"/>
    <col min="5903" max="6144" width="9.140625" style="13"/>
    <col min="6145" max="6145" width="12.85546875" style="13" customWidth="1"/>
    <col min="6146" max="6149" width="11.28515625" style="13" customWidth="1"/>
    <col min="6150" max="6150" width="12.85546875" style="13" customWidth="1"/>
    <col min="6151" max="6151" width="13.28515625" style="13" customWidth="1"/>
    <col min="6152" max="6152" width="12.28515625" style="13" customWidth="1"/>
    <col min="6153" max="6153" width="13.5703125" style="13" customWidth="1"/>
    <col min="6154" max="6156" width="12.28515625" style="13" customWidth="1"/>
    <col min="6157" max="6157" width="10" style="13" customWidth="1"/>
    <col min="6158" max="6158" width="20.5703125" style="13" customWidth="1"/>
    <col min="6159" max="6400" width="9.140625" style="13"/>
    <col min="6401" max="6401" width="12.85546875" style="13" customWidth="1"/>
    <col min="6402" max="6405" width="11.28515625" style="13" customWidth="1"/>
    <col min="6406" max="6406" width="12.85546875" style="13" customWidth="1"/>
    <col min="6407" max="6407" width="13.28515625" style="13" customWidth="1"/>
    <col min="6408" max="6408" width="12.28515625" style="13" customWidth="1"/>
    <col min="6409" max="6409" width="13.5703125" style="13" customWidth="1"/>
    <col min="6410" max="6412" width="12.28515625" style="13" customWidth="1"/>
    <col min="6413" max="6413" width="10" style="13" customWidth="1"/>
    <col min="6414" max="6414" width="20.5703125" style="13" customWidth="1"/>
    <col min="6415" max="6656" width="9.140625" style="13"/>
    <col min="6657" max="6657" width="12.85546875" style="13" customWidth="1"/>
    <col min="6658" max="6661" width="11.28515625" style="13" customWidth="1"/>
    <col min="6662" max="6662" width="12.85546875" style="13" customWidth="1"/>
    <col min="6663" max="6663" width="13.28515625" style="13" customWidth="1"/>
    <col min="6664" max="6664" width="12.28515625" style="13" customWidth="1"/>
    <col min="6665" max="6665" width="13.5703125" style="13" customWidth="1"/>
    <col min="6666" max="6668" width="12.28515625" style="13" customWidth="1"/>
    <col min="6669" max="6669" width="10" style="13" customWidth="1"/>
    <col min="6670" max="6670" width="20.5703125" style="13" customWidth="1"/>
    <col min="6671" max="6912" width="9.140625" style="13"/>
    <col min="6913" max="6913" width="12.85546875" style="13" customWidth="1"/>
    <col min="6914" max="6917" width="11.28515625" style="13" customWidth="1"/>
    <col min="6918" max="6918" width="12.85546875" style="13" customWidth="1"/>
    <col min="6919" max="6919" width="13.28515625" style="13" customWidth="1"/>
    <col min="6920" max="6920" width="12.28515625" style="13" customWidth="1"/>
    <col min="6921" max="6921" width="13.5703125" style="13" customWidth="1"/>
    <col min="6922" max="6924" width="12.28515625" style="13" customWidth="1"/>
    <col min="6925" max="6925" width="10" style="13" customWidth="1"/>
    <col min="6926" max="6926" width="20.5703125" style="13" customWidth="1"/>
    <col min="6927" max="7168" width="9.140625" style="13"/>
    <col min="7169" max="7169" width="12.85546875" style="13" customWidth="1"/>
    <col min="7170" max="7173" width="11.28515625" style="13" customWidth="1"/>
    <col min="7174" max="7174" width="12.85546875" style="13" customWidth="1"/>
    <col min="7175" max="7175" width="13.28515625" style="13" customWidth="1"/>
    <col min="7176" max="7176" width="12.28515625" style="13" customWidth="1"/>
    <col min="7177" max="7177" width="13.5703125" style="13" customWidth="1"/>
    <col min="7178" max="7180" width="12.28515625" style="13" customWidth="1"/>
    <col min="7181" max="7181" width="10" style="13" customWidth="1"/>
    <col min="7182" max="7182" width="20.5703125" style="13" customWidth="1"/>
    <col min="7183" max="7424" width="9.140625" style="13"/>
    <col min="7425" max="7425" width="12.85546875" style="13" customWidth="1"/>
    <col min="7426" max="7429" width="11.28515625" style="13" customWidth="1"/>
    <col min="7430" max="7430" width="12.85546875" style="13" customWidth="1"/>
    <col min="7431" max="7431" width="13.28515625" style="13" customWidth="1"/>
    <col min="7432" max="7432" width="12.28515625" style="13" customWidth="1"/>
    <col min="7433" max="7433" width="13.5703125" style="13" customWidth="1"/>
    <col min="7434" max="7436" width="12.28515625" style="13" customWidth="1"/>
    <col min="7437" max="7437" width="10" style="13" customWidth="1"/>
    <col min="7438" max="7438" width="20.5703125" style="13" customWidth="1"/>
    <col min="7439" max="7680" width="9.140625" style="13"/>
    <col min="7681" max="7681" width="12.85546875" style="13" customWidth="1"/>
    <col min="7682" max="7685" width="11.28515625" style="13" customWidth="1"/>
    <col min="7686" max="7686" width="12.85546875" style="13" customWidth="1"/>
    <col min="7687" max="7687" width="13.28515625" style="13" customWidth="1"/>
    <col min="7688" max="7688" width="12.28515625" style="13" customWidth="1"/>
    <col min="7689" max="7689" width="13.5703125" style="13" customWidth="1"/>
    <col min="7690" max="7692" width="12.28515625" style="13" customWidth="1"/>
    <col min="7693" max="7693" width="10" style="13" customWidth="1"/>
    <col min="7694" max="7694" width="20.5703125" style="13" customWidth="1"/>
    <col min="7695" max="7936" width="9.140625" style="13"/>
    <col min="7937" max="7937" width="12.85546875" style="13" customWidth="1"/>
    <col min="7938" max="7941" width="11.28515625" style="13" customWidth="1"/>
    <col min="7942" max="7942" width="12.85546875" style="13" customWidth="1"/>
    <col min="7943" max="7943" width="13.28515625" style="13" customWidth="1"/>
    <col min="7944" max="7944" width="12.28515625" style="13" customWidth="1"/>
    <col min="7945" max="7945" width="13.5703125" style="13" customWidth="1"/>
    <col min="7946" max="7948" width="12.28515625" style="13" customWidth="1"/>
    <col min="7949" max="7949" width="10" style="13" customWidth="1"/>
    <col min="7950" max="7950" width="20.5703125" style="13" customWidth="1"/>
    <col min="7951" max="8192" width="9.140625" style="13"/>
    <col min="8193" max="8193" width="12.85546875" style="13" customWidth="1"/>
    <col min="8194" max="8197" width="11.28515625" style="13" customWidth="1"/>
    <col min="8198" max="8198" width="12.85546875" style="13" customWidth="1"/>
    <col min="8199" max="8199" width="13.28515625" style="13" customWidth="1"/>
    <col min="8200" max="8200" width="12.28515625" style="13" customWidth="1"/>
    <col min="8201" max="8201" width="13.5703125" style="13" customWidth="1"/>
    <col min="8202" max="8204" width="12.28515625" style="13" customWidth="1"/>
    <col min="8205" max="8205" width="10" style="13" customWidth="1"/>
    <col min="8206" max="8206" width="20.5703125" style="13" customWidth="1"/>
    <col min="8207" max="8448" width="9.140625" style="13"/>
    <col min="8449" max="8449" width="12.85546875" style="13" customWidth="1"/>
    <col min="8450" max="8453" width="11.28515625" style="13" customWidth="1"/>
    <col min="8454" max="8454" width="12.85546875" style="13" customWidth="1"/>
    <col min="8455" max="8455" width="13.28515625" style="13" customWidth="1"/>
    <col min="8456" max="8456" width="12.28515625" style="13" customWidth="1"/>
    <col min="8457" max="8457" width="13.5703125" style="13" customWidth="1"/>
    <col min="8458" max="8460" width="12.28515625" style="13" customWidth="1"/>
    <col min="8461" max="8461" width="10" style="13" customWidth="1"/>
    <col min="8462" max="8462" width="20.5703125" style="13" customWidth="1"/>
    <col min="8463" max="8704" width="9.140625" style="13"/>
    <col min="8705" max="8705" width="12.85546875" style="13" customWidth="1"/>
    <col min="8706" max="8709" width="11.28515625" style="13" customWidth="1"/>
    <col min="8710" max="8710" width="12.85546875" style="13" customWidth="1"/>
    <col min="8711" max="8711" width="13.28515625" style="13" customWidth="1"/>
    <col min="8712" max="8712" width="12.28515625" style="13" customWidth="1"/>
    <col min="8713" max="8713" width="13.5703125" style="13" customWidth="1"/>
    <col min="8714" max="8716" width="12.28515625" style="13" customWidth="1"/>
    <col min="8717" max="8717" width="10" style="13" customWidth="1"/>
    <col min="8718" max="8718" width="20.5703125" style="13" customWidth="1"/>
    <col min="8719" max="8960" width="9.140625" style="13"/>
    <col min="8961" max="8961" width="12.85546875" style="13" customWidth="1"/>
    <col min="8962" max="8965" width="11.28515625" style="13" customWidth="1"/>
    <col min="8966" max="8966" width="12.85546875" style="13" customWidth="1"/>
    <col min="8967" max="8967" width="13.28515625" style="13" customWidth="1"/>
    <col min="8968" max="8968" width="12.28515625" style="13" customWidth="1"/>
    <col min="8969" max="8969" width="13.5703125" style="13" customWidth="1"/>
    <col min="8970" max="8972" width="12.28515625" style="13" customWidth="1"/>
    <col min="8973" max="8973" width="10" style="13" customWidth="1"/>
    <col min="8974" max="8974" width="20.5703125" style="13" customWidth="1"/>
    <col min="8975" max="9216" width="9.140625" style="13"/>
    <col min="9217" max="9217" width="12.85546875" style="13" customWidth="1"/>
    <col min="9218" max="9221" width="11.28515625" style="13" customWidth="1"/>
    <col min="9222" max="9222" width="12.85546875" style="13" customWidth="1"/>
    <col min="9223" max="9223" width="13.28515625" style="13" customWidth="1"/>
    <col min="9224" max="9224" width="12.28515625" style="13" customWidth="1"/>
    <col min="9225" max="9225" width="13.5703125" style="13" customWidth="1"/>
    <col min="9226" max="9228" width="12.28515625" style="13" customWidth="1"/>
    <col min="9229" max="9229" width="10" style="13" customWidth="1"/>
    <col min="9230" max="9230" width="20.5703125" style="13" customWidth="1"/>
    <col min="9231" max="9472" width="9.140625" style="13"/>
    <col min="9473" max="9473" width="12.85546875" style="13" customWidth="1"/>
    <col min="9474" max="9477" width="11.28515625" style="13" customWidth="1"/>
    <col min="9478" max="9478" width="12.85546875" style="13" customWidth="1"/>
    <col min="9479" max="9479" width="13.28515625" style="13" customWidth="1"/>
    <col min="9480" max="9480" width="12.28515625" style="13" customWidth="1"/>
    <col min="9481" max="9481" width="13.5703125" style="13" customWidth="1"/>
    <col min="9482" max="9484" width="12.28515625" style="13" customWidth="1"/>
    <col min="9485" max="9485" width="10" style="13" customWidth="1"/>
    <col min="9486" max="9486" width="20.5703125" style="13" customWidth="1"/>
    <col min="9487" max="9728" width="9.140625" style="13"/>
    <col min="9729" max="9729" width="12.85546875" style="13" customWidth="1"/>
    <col min="9730" max="9733" width="11.28515625" style="13" customWidth="1"/>
    <col min="9734" max="9734" width="12.85546875" style="13" customWidth="1"/>
    <col min="9735" max="9735" width="13.28515625" style="13" customWidth="1"/>
    <col min="9736" max="9736" width="12.28515625" style="13" customWidth="1"/>
    <col min="9737" max="9737" width="13.5703125" style="13" customWidth="1"/>
    <col min="9738" max="9740" width="12.28515625" style="13" customWidth="1"/>
    <col min="9741" max="9741" width="10" style="13" customWidth="1"/>
    <col min="9742" max="9742" width="20.5703125" style="13" customWidth="1"/>
    <col min="9743" max="9984" width="9.140625" style="13"/>
    <col min="9985" max="9985" width="12.85546875" style="13" customWidth="1"/>
    <col min="9986" max="9989" width="11.28515625" style="13" customWidth="1"/>
    <col min="9990" max="9990" width="12.85546875" style="13" customWidth="1"/>
    <col min="9991" max="9991" width="13.28515625" style="13" customWidth="1"/>
    <col min="9992" max="9992" width="12.28515625" style="13" customWidth="1"/>
    <col min="9993" max="9993" width="13.5703125" style="13" customWidth="1"/>
    <col min="9994" max="9996" width="12.28515625" style="13" customWidth="1"/>
    <col min="9997" max="9997" width="10" style="13" customWidth="1"/>
    <col min="9998" max="9998" width="20.5703125" style="13" customWidth="1"/>
    <col min="9999" max="10240" width="9.140625" style="13"/>
    <col min="10241" max="10241" width="12.85546875" style="13" customWidth="1"/>
    <col min="10242" max="10245" width="11.28515625" style="13" customWidth="1"/>
    <col min="10246" max="10246" width="12.85546875" style="13" customWidth="1"/>
    <col min="10247" max="10247" width="13.28515625" style="13" customWidth="1"/>
    <col min="10248" max="10248" width="12.28515625" style="13" customWidth="1"/>
    <col min="10249" max="10249" width="13.5703125" style="13" customWidth="1"/>
    <col min="10250" max="10252" width="12.28515625" style="13" customWidth="1"/>
    <col min="10253" max="10253" width="10" style="13" customWidth="1"/>
    <col min="10254" max="10254" width="20.5703125" style="13" customWidth="1"/>
    <col min="10255" max="10496" width="9.140625" style="13"/>
    <col min="10497" max="10497" width="12.85546875" style="13" customWidth="1"/>
    <col min="10498" max="10501" width="11.28515625" style="13" customWidth="1"/>
    <col min="10502" max="10502" width="12.85546875" style="13" customWidth="1"/>
    <col min="10503" max="10503" width="13.28515625" style="13" customWidth="1"/>
    <col min="10504" max="10504" width="12.28515625" style="13" customWidth="1"/>
    <col min="10505" max="10505" width="13.5703125" style="13" customWidth="1"/>
    <col min="10506" max="10508" width="12.28515625" style="13" customWidth="1"/>
    <col min="10509" max="10509" width="10" style="13" customWidth="1"/>
    <col min="10510" max="10510" width="20.5703125" style="13" customWidth="1"/>
    <col min="10511" max="10752" width="9.140625" style="13"/>
    <col min="10753" max="10753" width="12.85546875" style="13" customWidth="1"/>
    <col min="10754" max="10757" width="11.28515625" style="13" customWidth="1"/>
    <col min="10758" max="10758" width="12.85546875" style="13" customWidth="1"/>
    <col min="10759" max="10759" width="13.28515625" style="13" customWidth="1"/>
    <col min="10760" max="10760" width="12.28515625" style="13" customWidth="1"/>
    <col min="10761" max="10761" width="13.5703125" style="13" customWidth="1"/>
    <col min="10762" max="10764" width="12.28515625" style="13" customWidth="1"/>
    <col min="10765" max="10765" width="10" style="13" customWidth="1"/>
    <col min="10766" max="10766" width="20.5703125" style="13" customWidth="1"/>
    <col min="10767" max="11008" width="9.140625" style="13"/>
    <col min="11009" max="11009" width="12.85546875" style="13" customWidth="1"/>
    <col min="11010" max="11013" width="11.28515625" style="13" customWidth="1"/>
    <col min="11014" max="11014" width="12.85546875" style="13" customWidth="1"/>
    <col min="11015" max="11015" width="13.28515625" style="13" customWidth="1"/>
    <col min="11016" max="11016" width="12.28515625" style="13" customWidth="1"/>
    <col min="11017" max="11017" width="13.5703125" style="13" customWidth="1"/>
    <col min="11018" max="11020" width="12.28515625" style="13" customWidth="1"/>
    <col min="11021" max="11021" width="10" style="13" customWidth="1"/>
    <col min="11022" max="11022" width="20.5703125" style="13" customWidth="1"/>
    <col min="11023" max="11264" width="9.140625" style="13"/>
    <col min="11265" max="11265" width="12.85546875" style="13" customWidth="1"/>
    <col min="11266" max="11269" width="11.28515625" style="13" customWidth="1"/>
    <col min="11270" max="11270" width="12.85546875" style="13" customWidth="1"/>
    <col min="11271" max="11271" width="13.28515625" style="13" customWidth="1"/>
    <col min="11272" max="11272" width="12.28515625" style="13" customWidth="1"/>
    <col min="11273" max="11273" width="13.5703125" style="13" customWidth="1"/>
    <col min="11274" max="11276" width="12.28515625" style="13" customWidth="1"/>
    <col min="11277" max="11277" width="10" style="13" customWidth="1"/>
    <col min="11278" max="11278" width="20.5703125" style="13" customWidth="1"/>
    <col min="11279" max="11520" width="9.140625" style="13"/>
    <col min="11521" max="11521" width="12.85546875" style="13" customWidth="1"/>
    <col min="11522" max="11525" width="11.28515625" style="13" customWidth="1"/>
    <col min="11526" max="11526" width="12.85546875" style="13" customWidth="1"/>
    <col min="11527" max="11527" width="13.28515625" style="13" customWidth="1"/>
    <col min="11528" max="11528" width="12.28515625" style="13" customWidth="1"/>
    <col min="11529" max="11529" width="13.5703125" style="13" customWidth="1"/>
    <col min="11530" max="11532" width="12.28515625" style="13" customWidth="1"/>
    <col min="11533" max="11533" width="10" style="13" customWidth="1"/>
    <col min="11534" max="11534" width="20.5703125" style="13" customWidth="1"/>
    <col min="11535" max="11776" width="9.140625" style="13"/>
    <col min="11777" max="11777" width="12.85546875" style="13" customWidth="1"/>
    <col min="11778" max="11781" width="11.28515625" style="13" customWidth="1"/>
    <col min="11782" max="11782" width="12.85546875" style="13" customWidth="1"/>
    <col min="11783" max="11783" width="13.28515625" style="13" customWidth="1"/>
    <col min="11784" max="11784" width="12.28515625" style="13" customWidth="1"/>
    <col min="11785" max="11785" width="13.5703125" style="13" customWidth="1"/>
    <col min="11786" max="11788" width="12.28515625" style="13" customWidth="1"/>
    <col min="11789" max="11789" width="10" style="13" customWidth="1"/>
    <col min="11790" max="11790" width="20.5703125" style="13" customWidth="1"/>
    <col min="11791" max="12032" width="9.140625" style="13"/>
    <col min="12033" max="12033" width="12.85546875" style="13" customWidth="1"/>
    <col min="12034" max="12037" width="11.28515625" style="13" customWidth="1"/>
    <col min="12038" max="12038" width="12.85546875" style="13" customWidth="1"/>
    <col min="12039" max="12039" width="13.28515625" style="13" customWidth="1"/>
    <col min="12040" max="12040" width="12.28515625" style="13" customWidth="1"/>
    <col min="12041" max="12041" width="13.5703125" style="13" customWidth="1"/>
    <col min="12042" max="12044" width="12.28515625" style="13" customWidth="1"/>
    <col min="12045" max="12045" width="10" style="13" customWidth="1"/>
    <col min="12046" max="12046" width="20.5703125" style="13" customWidth="1"/>
    <col min="12047" max="12288" width="9.140625" style="13"/>
    <col min="12289" max="12289" width="12.85546875" style="13" customWidth="1"/>
    <col min="12290" max="12293" width="11.28515625" style="13" customWidth="1"/>
    <col min="12294" max="12294" width="12.85546875" style="13" customWidth="1"/>
    <col min="12295" max="12295" width="13.28515625" style="13" customWidth="1"/>
    <col min="12296" max="12296" width="12.28515625" style="13" customWidth="1"/>
    <col min="12297" max="12297" width="13.5703125" style="13" customWidth="1"/>
    <col min="12298" max="12300" width="12.28515625" style="13" customWidth="1"/>
    <col min="12301" max="12301" width="10" style="13" customWidth="1"/>
    <col min="12302" max="12302" width="20.5703125" style="13" customWidth="1"/>
    <col min="12303" max="12544" width="9.140625" style="13"/>
    <col min="12545" max="12545" width="12.85546875" style="13" customWidth="1"/>
    <col min="12546" max="12549" width="11.28515625" style="13" customWidth="1"/>
    <col min="12550" max="12550" width="12.85546875" style="13" customWidth="1"/>
    <col min="12551" max="12551" width="13.28515625" style="13" customWidth="1"/>
    <col min="12552" max="12552" width="12.28515625" style="13" customWidth="1"/>
    <col min="12553" max="12553" width="13.5703125" style="13" customWidth="1"/>
    <col min="12554" max="12556" width="12.28515625" style="13" customWidth="1"/>
    <col min="12557" max="12557" width="10" style="13" customWidth="1"/>
    <col min="12558" max="12558" width="20.5703125" style="13" customWidth="1"/>
    <col min="12559" max="12800" width="9.140625" style="13"/>
    <col min="12801" max="12801" width="12.85546875" style="13" customWidth="1"/>
    <col min="12802" max="12805" width="11.28515625" style="13" customWidth="1"/>
    <col min="12806" max="12806" width="12.85546875" style="13" customWidth="1"/>
    <col min="12807" max="12807" width="13.28515625" style="13" customWidth="1"/>
    <col min="12808" max="12808" width="12.28515625" style="13" customWidth="1"/>
    <col min="12809" max="12809" width="13.5703125" style="13" customWidth="1"/>
    <col min="12810" max="12812" width="12.28515625" style="13" customWidth="1"/>
    <col min="12813" max="12813" width="10" style="13" customWidth="1"/>
    <col min="12814" max="12814" width="20.5703125" style="13" customWidth="1"/>
    <col min="12815" max="13056" width="9.140625" style="13"/>
    <col min="13057" max="13057" width="12.85546875" style="13" customWidth="1"/>
    <col min="13058" max="13061" width="11.28515625" style="13" customWidth="1"/>
    <col min="13062" max="13062" width="12.85546875" style="13" customWidth="1"/>
    <col min="13063" max="13063" width="13.28515625" style="13" customWidth="1"/>
    <col min="13064" max="13064" width="12.28515625" style="13" customWidth="1"/>
    <col min="13065" max="13065" width="13.5703125" style="13" customWidth="1"/>
    <col min="13066" max="13068" width="12.28515625" style="13" customWidth="1"/>
    <col min="13069" max="13069" width="10" style="13" customWidth="1"/>
    <col min="13070" max="13070" width="20.5703125" style="13" customWidth="1"/>
    <col min="13071" max="13312" width="9.140625" style="13"/>
    <col min="13313" max="13313" width="12.85546875" style="13" customWidth="1"/>
    <col min="13314" max="13317" width="11.28515625" style="13" customWidth="1"/>
    <col min="13318" max="13318" width="12.85546875" style="13" customWidth="1"/>
    <col min="13319" max="13319" width="13.28515625" style="13" customWidth="1"/>
    <col min="13320" max="13320" width="12.28515625" style="13" customWidth="1"/>
    <col min="13321" max="13321" width="13.5703125" style="13" customWidth="1"/>
    <col min="13322" max="13324" width="12.28515625" style="13" customWidth="1"/>
    <col min="13325" max="13325" width="10" style="13" customWidth="1"/>
    <col min="13326" max="13326" width="20.5703125" style="13" customWidth="1"/>
    <col min="13327" max="13568" width="9.140625" style="13"/>
    <col min="13569" max="13569" width="12.85546875" style="13" customWidth="1"/>
    <col min="13570" max="13573" width="11.28515625" style="13" customWidth="1"/>
    <col min="13574" max="13574" width="12.85546875" style="13" customWidth="1"/>
    <col min="13575" max="13575" width="13.28515625" style="13" customWidth="1"/>
    <col min="13576" max="13576" width="12.28515625" style="13" customWidth="1"/>
    <col min="13577" max="13577" width="13.5703125" style="13" customWidth="1"/>
    <col min="13578" max="13580" width="12.28515625" style="13" customWidth="1"/>
    <col min="13581" max="13581" width="10" style="13" customWidth="1"/>
    <col min="13582" max="13582" width="20.5703125" style="13" customWidth="1"/>
    <col min="13583" max="13824" width="9.140625" style="13"/>
    <col min="13825" max="13825" width="12.85546875" style="13" customWidth="1"/>
    <col min="13826" max="13829" width="11.28515625" style="13" customWidth="1"/>
    <col min="13830" max="13830" width="12.85546875" style="13" customWidth="1"/>
    <col min="13831" max="13831" width="13.28515625" style="13" customWidth="1"/>
    <col min="13832" max="13832" width="12.28515625" style="13" customWidth="1"/>
    <col min="13833" max="13833" width="13.5703125" style="13" customWidth="1"/>
    <col min="13834" max="13836" width="12.28515625" style="13" customWidth="1"/>
    <col min="13837" max="13837" width="10" style="13" customWidth="1"/>
    <col min="13838" max="13838" width="20.5703125" style="13" customWidth="1"/>
    <col min="13839" max="14080" width="9.140625" style="13"/>
    <col min="14081" max="14081" width="12.85546875" style="13" customWidth="1"/>
    <col min="14082" max="14085" width="11.28515625" style="13" customWidth="1"/>
    <col min="14086" max="14086" width="12.85546875" style="13" customWidth="1"/>
    <col min="14087" max="14087" width="13.28515625" style="13" customWidth="1"/>
    <col min="14088" max="14088" width="12.28515625" style="13" customWidth="1"/>
    <col min="14089" max="14089" width="13.5703125" style="13" customWidth="1"/>
    <col min="14090" max="14092" width="12.28515625" style="13" customWidth="1"/>
    <col min="14093" max="14093" width="10" style="13" customWidth="1"/>
    <col min="14094" max="14094" width="20.5703125" style="13" customWidth="1"/>
    <col min="14095" max="14336" width="9.140625" style="13"/>
    <col min="14337" max="14337" width="12.85546875" style="13" customWidth="1"/>
    <col min="14338" max="14341" width="11.28515625" style="13" customWidth="1"/>
    <col min="14342" max="14342" width="12.85546875" style="13" customWidth="1"/>
    <col min="14343" max="14343" width="13.28515625" style="13" customWidth="1"/>
    <col min="14344" max="14344" width="12.28515625" style="13" customWidth="1"/>
    <col min="14345" max="14345" width="13.5703125" style="13" customWidth="1"/>
    <col min="14346" max="14348" width="12.28515625" style="13" customWidth="1"/>
    <col min="14349" max="14349" width="10" style="13" customWidth="1"/>
    <col min="14350" max="14350" width="20.5703125" style="13" customWidth="1"/>
    <col min="14351" max="14592" width="9.140625" style="13"/>
    <col min="14593" max="14593" width="12.85546875" style="13" customWidth="1"/>
    <col min="14594" max="14597" width="11.28515625" style="13" customWidth="1"/>
    <col min="14598" max="14598" width="12.85546875" style="13" customWidth="1"/>
    <col min="14599" max="14599" width="13.28515625" style="13" customWidth="1"/>
    <col min="14600" max="14600" width="12.28515625" style="13" customWidth="1"/>
    <col min="14601" max="14601" width="13.5703125" style="13" customWidth="1"/>
    <col min="14602" max="14604" width="12.28515625" style="13" customWidth="1"/>
    <col min="14605" max="14605" width="10" style="13" customWidth="1"/>
    <col min="14606" max="14606" width="20.5703125" style="13" customWidth="1"/>
    <col min="14607" max="14848" width="9.140625" style="13"/>
    <col min="14849" max="14849" width="12.85546875" style="13" customWidth="1"/>
    <col min="14850" max="14853" width="11.28515625" style="13" customWidth="1"/>
    <col min="14854" max="14854" width="12.85546875" style="13" customWidth="1"/>
    <col min="14855" max="14855" width="13.28515625" style="13" customWidth="1"/>
    <col min="14856" max="14856" width="12.28515625" style="13" customWidth="1"/>
    <col min="14857" max="14857" width="13.5703125" style="13" customWidth="1"/>
    <col min="14858" max="14860" width="12.28515625" style="13" customWidth="1"/>
    <col min="14861" max="14861" width="10" style="13" customWidth="1"/>
    <col min="14862" max="14862" width="20.5703125" style="13" customWidth="1"/>
    <col min="14863" max="15104" width="9.140625" style="13"/>
    <col min="15105" max="15105" width="12.85546875" style="13" customWidth="1"/>
    <col min="15106" max="15109" width="11.28515625" style="13" customWidth="1"/>
    <col min="15110" max="15110" width="12.85546875" style="13" customWidth="1"/>
    <col min="15111" max="15111" width="13.28515625" style="13" customWidth="1"/>
    <col min="15112" max="15112" width="12.28515625" style="13" customWidth="1"/>
    <col min="15113" max="15113" width="13.5703125" style="13" customWidth="1"/>
    <col min="15114" max="15116" width="12.28515625" style="13" customWidth="1"/>
    <col min="15117" max="15117" width="10" style="13" customWidth="1"/>
    <col min="15118" max="15118" width="20.5703125" style="13" customWidth="1"/>
    <col min="15119" max="15360" width="9.140625" style="13"/>
    <col min="15361" max="15361" width="12.85546875" style="13" customWidth="1"/>
    <col min="15362" max="15365" width="11.28515625" style="13" customWidth="1"/>
    <col min="15366" max="15366" width="12.85546875" style="13" customWidth="1"/>
    <col min="15367" max="15367" width="13.28515625" style="13" customWidth="1"/>
    <col min="15368" max="15368" width="12.28515625" style="13" customWidth="1"/>
    <col min="15369" max="15369" width="13.5703125" style="13" customWidth="1"/>
    <col min="15370" max="15372" width="12.28515625" style="13" customWidth="1"/>
    <col min="15373" max="15373" width="10" style="13" customWidth="1"/>
    <col min="15374" max="15374" width="20.5703125" style="13" customWidth="1"/>
    <col min="15375" max="15616" width="9.140625" style="13"/>
    <col min="15617" max="15617" width="12.85546875" style="13" customWidth="1"/>
    <col min="15618" max="15621" width="11.28515625" style="13" customWidth="1"/>
    <col min="15622" max="15622" width="12.85546875" style="13" customWidth="1"/>
    <col min="15623" max="15623" width="13.28515625" style="13" customWidth="1"/>
    <col min="15624" max="15624" width="12.28515625" style="13" customWidth="1"/>
    <col min="15625" max="15625" width="13.5703125" style="13" customWidth="1"/>
    <col min="15626" max="15628" width="12.28515625" style="13" customWidth="1"/>
    <col min="15629" max="15629" width="10" style="13" customWidth="1"/>
    <col min="15630" max="15630" width="20.5703125" style="13" customWidth="1"/>
    <col min="15631" max="15872" width="9.140625" style="13"/>
    <col min="15873" max="15873" width="12.85546875" style="13" customWidth="1"/>
    <col min="15874" max="15877" width="11.28515625" style="13" customWidth="1"/>
    <col min="15878" max="15878" width="12.85546875" style="13" customWidth="1"/>
    <col min="15879" max="15879" width="13.28515625" style="13" customWidth="1"/>
    <col min="15880" max="15880" width="12.28515625" style="13" customWidth="1"/>
    <col min="15881" max="15881" width="13.5703125" style="13" customWidth="1"/>
    <col min="15882" max="15884" width="12.28515625" style="13" customWidth="1"/>
    <col min="15885" max="15885" width="10" style="13" customWidth="1"/>
    <col min="15886" max="15886" width="20.5703125" style="13" customWidth="1"/>
    <col min="15887" max="16128" width="9.140625" style="13"/>
    <col min="16129" max="16129" width="12.85546875" style="13" customWidth="1"/>
    <col min="16130" max="16133" width="11.28515625" style="13" customWidth="1"/>
    <col min="16134" max="16134" width="12.85546875" style="13" customWidth="1"/>
    <col min="16135" max="16135" width="13.28515625" style="13" customWidth="1"/>
    <col min="16136" max="16136" width="12.28515625" style="13" customWidth="1"/>
    <col min="16137" max="16137" width="13.5703125" style="13" customWidth="1"/>
    <col min="16138" max="16140" width="12.28515625" style="13" customWidth="1"/>
    <col min="16141" max="16141" width="10" style="13" customWidth="1"/>
    <col min="16142" max="16142" width="20.5703125" style="13" customWidth="1"/>
    <col min="16143" max="16384" width="9.140625" style="13"/>
  </cols>
  <sheetData>
    <row r="1" spans="1:36" ht="15" x14ac:dyDescent="0.25">
      <c r="A1" s="55" t="s">
        <v>375</v>
      </c>
      <c r="B1" s="55"/>
    </row>
    <row r="2" spans="1:36" ht="15" x14ac:dyDescent="0.25">
      <c r="A2" s="55" t="s">
        <v>376</v>
      </c>
      <c r="B2" s="56" t="s">
        <v>0</v>
      </c>
      <c r="O2" s="57"/>
      <c r="P2" s="57"/>
      <c r="Q2" s="57"/>
      <c r="R2" s="57"/>
      <c r="S2" s="57"/>
      <c r="T2" s="57"/>
      <c r="U2" s="57"/>
      <c r="V2" s="57"/>
      <c r="W2" s="57"/>
      <c r="X2" s="57"/>
      <c r="Y2" s="57"/>
      <c r="Z2" s="57"/>
      <c r="AA2" s="57"/>
      <c r="AB2" s="57"/>
      <c r="AC2" s="57"/>
      <c r="AD2" s="57"/>
      <c r="AE2" s="57"/>
      <c r="AF2" s="57"/>
      <c r="AG2" s="57"/>
      <c r="AH2" s="57"/>
      <c r="AI2" s="57"/>
      <c r="AJ2" s="57"/>
    </row>
    <row r="3" spans="1:36" ht="15.75" x14ac:dyDescent="0.25">
      <c r="A3" s="55" t="s">
        <v>377</v>
      </c>
      <c r="B3" s="56"/>
      <c r="C3" s="58"/>
      <c r="D3" s="58"/>
      <c r="E3" s="58"/>
      <c r="F3" s="58"/>
      <c r="G3" s="58"/>
      <c r="H3" s="58"/>
      <c r="I3" s="58"/>
      <c r="J3" s="58"/>
      <c r="K3" s="58"/>
      <c r="L3" s="58"/>
      <c r="O3" s="57"/>
      <c r="Q3" s="57"/>
      <c r="R3" s="57"/>
      <c r="T3" s="57"/>
      <c r="X3" s="57"/>
      <c r="Z3" s="57"/>
      <c r="AA3" s="57"/>
      <c r="AB3" s="57"/>
      <c r="AC3" s="57"/>
      <c r="AD3" s="57"/>
      <c r="AE3" s="57"/>
      <c r="AF3" s="57"/>
      <c r="AG3" s="57"/>
      <c r="AH3" s="57"/>
      <c r="AI3" s="57"/>
      <c r="AJ3" s="57"/>
    </row>
    <row r="4" spans="1:36" ht="15.75" x14ac:dyDescent="0.25">
      <c r="A4" s="59"/>
      <c r="B4" s="60"/>
      <c r="C4" s="58"/>
      <c r="D4" s="58"/>
      <c r="E4" s="58"/>
      <c r="F4" s="58"/>
      <c r="G4" s="58"/>
      <c r="H4" s="58"/>
      <c r="I4" s="58"/>
      <c r="J4" s="58"/>
      <c r="K4" s="58"/>
      <c r="L4" s="58"/>
      <c r="O4" s="57"/>
      <c r="R4" s="57"/>
      <c r="X4" s="57"/>
      <c r="Z4" s="57"/>
      <c r="AA4" s="57"/>
      <c r="AB4" s="57"/>
      <c r="AC4" s="57"/>
      <c r="AD4" s="57"/>
      <c r="AE4" s="57"/>
      <c r="AF4" s="57"/>
      <c r="AG4" s="57"/>
      <c r="AH4" s="57"/>
      <c r="AJ4" s="57"/>
    </row>
    <row r="5" spans="1:36" ht="31.15" customHeight="1" x14ac:dyDescent="0.2">
      <c r="A5" s="127" t="s">
        <v>501</v>
      </c>
      <c r="B5" s="127"/>
      <c r="C5" s="127"/>
      <c r="D5" s="127"/>
      <c r="E5" s="127"/>
      <c r="F5" s="127"/>
      <c r="G5" s="127"/>
      <c r="H5" s="127"/>
      <c r="I5" s="127"/>
      <c r="J5" s="127"/>
      <c r="K5" s="127"/>
      <c r="L5" s="127"/>
    </row>
    <row r="6" spans="1:36" ht="31.5" x14ac:dyDescent="0.5">
      <c r="A6" s="128" t="str">
        <f>IF('CL list'!G26=1,"",IF(B2="Statewide","Statewide",VLOOKUP(B3,Crosswalk!A2:D70,4,FALSE) &amp; " - " &amp; B3 &amp; " " &amp;VLOOKUP(B3,Crosswalk!A2:D70,2,FALSE)))</f>
        <v>Statewide</v>
      </c>
      <c r="B6" s="128"/>
      <c r="C6" s="128"/>
      <c r="D6" s="128"/>
      <c r="E6" s="128"/>
      <c r="F6" s="128"/>
      <c r="G6" s="128"/>
      <c r="H6" s="128"/>
      <c r="I6" s="128"/>
      <c r="J6" s="128"/>
      <c r="K6" s="128"/>
      <c r="L6" s="128"/>
    </row>
    <row r="7" spans="1:36" ht="14.45" customHeight="1" x14ac:dyDescent="0.2">
      <c r="A7" s="129" t="s">
        <v>444</v>
      </c>
      <c r="B7" s="129"/>
      <c r="C7" s="62" t="s">
        <v>445</v>
      </c>
      <c r="D7" s="62"/>
      <c r="E7" s="62" t="s">
        <v>446</v>
      </c>
      <c r="F7" s="62"/>
      <c r="H7" s="62"/>
      <c r="I7" s="63"/>
    </row>
    <row r="8" spans="1:36" ht="15.6" customHeight="1" thickBot="1" x14ac:dyDescent="0.25">
      <c r="A8" s="129" t="s">
        <v>381</v>
      </c>
      <c r="B8" s="129"/>
      <c r="C8" s="129"/>
      <c r="D8" s="200" t="s">
        <v>502</v>
      </c>
      <c r="E8" s="200"/>
      <c r="F8" s="64"/>
      <c r="G8" s="64"/>
      <c r="H8" s="65"/>
      <c r="K8" s="64"/>
      <c r="L8" s="64"/>
    </row>
    <row r="9" spans="1:36" ht="62.25" customHeight="1" thickBot="1" x14ac:dyDescent="0.25">
      <c r="A9" s="132" t="s">
        <v>382</v>
      </c>
      <c r="B9" s="133"/>
      <c r="C9" s="133"/>
      <c r="D9" s="133"/>
      <c r="E9" s="133"/>
      <c r="F9" s="133"/>
      <c r="G9" s="134"/>
      <c r="H9" s="66" t="s">
        <v>383</v>
      </c>
      <c r="I9" s="66" t="s">
        <v>384</v>
      </c>
      <c r="J9" s="66" t="s">
        <v>385</v>
      </c>
      <c r="K9" s="66" t="s">
        <v>386</v>
      </c>
      <c r="L9" s="67" t="s">
        <v>451</v>
      </c>
    </row>
    <row r="10" spans="1:36" ht="24.95" customHeight="1" thickBot="1" x14ac:dyDescent="0.25">
      <c r="A10" s="135" t="s">
        <v>388</v>
      </c>
      <c r="B10" s="136"/>
      <c r="C10" s="136"/>
      <c r="D10" s="136"/>
      <c r="E10" s="136"/>
      <c r="F10" s="136"/>
      <c r="G10" s="136"/>
      <c r="H10" s="136"/>
      <c r="I10" s="136"/>
      <c r="J10" s="136"/>
      <c r="K10" s="136"/>
      <c r="L10" s="137"/>
    </row>
    <row r="11" spans="1:36" ht="24.95" customHeight="1" x14ac:dyDescent="0.2">
      <c r="A11" s="138" t="s">
        <v>503</v>
      </c>
      <c r="B11" s="139"/>
      <c r="C11" s="139"/>
      <c r="D11" s="139"/>
      <c r="E11" s="139"/>
      <c r="F11" s="139"/>
      <c r="G11" s="140"/>
      <c r="H11" s="96">
        <f>IF('CL list'!$G26=1,"",VLOOKUP($A6,full_report_PYD!$A$2:$I$2733,5,FALSE))</f>
        <v>1912</v>
      </c>
      <c r="I11" s="96">
        <f>IF('CL list'!$G26=1,"",VLOOKUP($A6,full_report_PYD!$A$2:$I$2733,6,FALSE))</f>
        <v>12384</v>
      </c>
      <c r="J11" s="96">
        <f>IF('CL list'!$G26=1,"",VLOOKUP($A6,full_report_PYD!$A$2:$I$2733,7,FALSE))</f>
        <v>601</v>
      </c>
      <c r="K11" s="96">
        <f>IF('CL list'!$G26=1,"",VLOOKUP($A6,full_report_PYD!$A$2:$I$2733,8,FALSE))</f>
        <v>14910</v>
      </c>
      <c r="L11" s="97">
        <f>IF('CL list'!$G26=1,"",VLOOKUP($A6,full_report_PYD!$A$2:$I$2733,9,FALSE))</f>
        <v>0</v>
      </c>
    </row>
    <row r="12" spans="1:36" ht="24.95" customHeight="1" x14ac:dyDescent="0.2">
      <c r="A12" s="141" t="s">
        <v>504</v>
      </c>
      <c r="B12" s="142"/>
      <c r="C12" s="142"/>
      <c r="D12" s="142"/>
      <c r="E12" s="142"/>
      <c r="F12" s="142"/>
      <c r="G12" s="143"/>
      <c r="H12" s="98">
        <f>IF('CL list'!$G$26=1,"",INDEX(full_report_PYD!$A$2:$I$2733,MATCH('CL report PYD'!$A$6,full_report_PYD!$A$2:$A$2733,0)+1,5))</f>
        <v>2782</v>
      </c>
      <c r="I12" s="98">
        <f>IF('CL list'!$G$26=1,"",INDEX(full_report_PYD!$A$2:$I$2733,MATCH('CL report PYD'!$A$6,full_report_PYD!$A$2:$A$2733,0)+1,6))</f>
        <v>13590</v>
      </c>
      <c r="J12" s="98">
        <f>IF('CL list'!$G$26=1,"",INDEX(full_report_PYD!$A$2:$I$2733,MATCH('CL report PYD'!$A$6,full_report_PYD!$A$2:$A$2733,0)+1,7))</f>
        <v>1735</v>
      </c>
      <c r="K12" s="98">
        <f>IF('CL list'!$G$26=1,"",INDEX(full_report_PYD!$A$2:$I$2733,MATCH('CL report PYD'!$A$6,full_report_PYD!$A$2:$A$2733,0)+1,8))</f>
        <v>18121</v>
      </c>
      <c r="L12" s="99">
        <f>IF('CL list'!$G$26=1,"",INDEX(full_report_PYD!$A$2:$I$2733,MATCH('CL report PYD'!$A$6,full_report_PYD!$A$2:$A$2733,0)+1,9))</f>
        <v>0</v>
      </c>
    </row>
    <row r="13" spans="1:36" ht="24.95" customHeight="1" thickBot="1" x14ac:dyDescent="0.25">
      <c r="A13" s="144" t="s">
        <v>505</v>
      </c>
      <c r="B13" s="145"/>
      <c r="C13" s="145"/>
      <c r="D13" s="145"/>
      <c r="E13" s="145"/>
      <c r="F13" s="145"/>
      <c r="G13" s="145"/>
      <c r="H13" s="145"/>
      <c r="I13" s="145"/>
      <c r="J13" s="146"/>
      <c r="K13" s="98">
        <f>IF('CL list'!$G$26=1,"",INDEX(full_report_PYD!$A$2:$I$2733,MATCH('CL report PYD'!$A$6,full_report_PYD!$A$2:$A$2733,0)+2,8))</f>
        <v>63617</v>
      </c>
      <c r="L13" s="100">
        <f>IF('CL list'!$G$26=1,"",INDEX(full_report_PYD!$A$2:$I$2733,MATCH('CL report PYD'!$A$6,full_report_PYD!$A$2:$A$2733,0)+2,9))</f>
        <v>0</v>
      </c>
    </row>
    <row r="14" spans="1:36" ht="24.95" customHeight="1" thickBot="1" x14ac:dyDescent="0.25">
      <c r="A14" s="147" t="s">
        <v>506</v>
      </c>
      <c r="B14" s="148"/>
      <c r="C14" s="148"/>
      <c r="D14" s="148"/>
      <c r="E14" s="148"/>
      <c r="F14" s="148"/>
      <c r="G14" s="148"/>
      <c r="H14" s="148"/>
      <c r="I14" s="148"/>
      <c r="J14" s="148"/>
      <c r="K14" s="148"/>
      <c r="L14" s="149"/>
    </row>
    <row r="15" spans="1:36" ht="24.95" customHeight="1" x14ac:dyDescent="0.2">
      <c r="A15" s="123" t="s">
        <v>389</v>
      </c>
      <c r="B15" s="125" t="s">
        <v>390</v>
      </c>
      <c r="C15" s="125"/>
      <c r="D15" s="125"/>
      <c r="E15" s="125"/>
      <c r="F15" s="125"/>
      <c r="G15" s="125"/>
      <c r="H15" s="98">
        <f>IF('CL list'!$G$26=1,"",INDEX(full_report_PYD!$A$2:$I$2733,MATCH('CL report PYD'!$A$6,full_report_PYD!$A$2:$A$2733,0)+3,5))</f>
        <v>1413</v>
      </c>
      <c r="I15" s="98">
        <f>IF('CL list'!$G$26=1,"",INDEX(full_report_PYD!$A$2:$I$2733,MATCH('CL report PYD'!$A$6,full_report_PYD!$A$2:$A$2733,0)+3,6))</f>
        <v>6698</v>
      </c>
      <c r="J15" s="98">
        <f>IF('CL list'!$G$26=1,"",INDEX(full_report_PYD!$A$2:$I$2733,MATCH('CL report PYD'!$A$6,full_report_PYD!$A$2:$A$2733,0)+3,7))</f>
        <v>921</v>
      </c>
      <c r="K15" s="98">
        <f>IF('CL list'!$G$26=1,"",INDEX(full_report_PYD!$A$2:$I$2733,MATCH('CL report PYD'!$A$6,full_report_PYD!$A$2:$A$2733,0)+3,8))</f>
        <v>9041</v>
      </c>
      <c r="L15" s="97">
        <f>IF('CL list'!$G$26=1,"",INDEX(full_report_PYD!$A$2:$I$2733,MATCH('CL report PYD'!$A$6,full_report_PYD!$A$2:$A$2733,0)+3,9))</f>
        <v>0</v>
      </c>
    </row>
    <row r="16" spans="1:36" ht="24.95" customHeight="1" thickBot="1" x14ac:dyDescent="0.25">
      <c r="A16" s="124"/>
      <c r="B16" s="126" t="s">
        <v>391</v>
      </c>
      <c r="C16" s="126"/>
      <c r="D16" s="126"/>
      <c r="E16" s="126"/>
      <c r="F16" s="126"/>
      <c r="G16" s="126"/>
      <c r="H16" s="101">
        <f>IF('CL list'!$G$26=1,"",INDEX(full_report_PYD!$A$2:$I$2733,MATCH('CL report PYD'!$A$6,full_report_PYD!$A$2:$A$2733,0)+4,5))</f>
        <v>1282</v>
      </c>
      <c r="I16" s="101">
        <f>IF('CL list'!$G$26=1,"",INDEX(full_report_PYD!$A$2:$I$2733,MATCH('CL report PYD'!$A$6,full_report_PYD!$A$2:$A$2733,0)+4,6))</f>
        <v>6719</v>
      </c>
      <c r="J16" s="101">
        <f>IF('CL list'!$G$26=1,"",INDEX(full_report_PYD!$A$2:$I$2733,MATCH('CL report PYD'!$A$6,full_report_PYD!$A$2:$A$2733,0)+4,7))</f>
        <v>810</v>
      </c>
      <c r="K16" s="101">
        <f>IF('CL list'!$G$26=1,"",INDEX(full_report_PYD!$A$2:$I$2733,MATCH('CL report PYD'!$A$6,full_report_PYD!$A$2:$A$2733,0)+4,8))</f>
        <v>8816</v>
      </c>
      <c r="L16" s="100">
        <f>IF('CL list'!$G$26=1,"",INDEX(full_report_PYD!$A$2:$I$2733,MATCH('CL report PYD'!$A$6,full_report_PYD!$A$2:$A$2733,0)+4,9))</f>
        <v>0</v>
      </c>
    </row>
    <row r="17" spans="1:12" ht="24.95" customHeight="1" x14ac:dyDescent="0.2">
      <c r="A17" s="123" t="s">
        <v>392</v>
      </c>
      <c r="B17" s="154" t="s">
        <v>393</v>
      </c>
      <c r="C17" s="155"/>
      <c r="D17" s="155"/>
      <c r="E17" s="155"/>
      <c r="F17" s="155"/>
      <c r="G17" s="156"/>
      <c r="H17" s="102">
        <f>IF('CL list'!$G$26=1,"",INDEX(full_report_PYD!$A$2:$I$2733,MATCH('CL report PYD'!$A$6,full_report_PYD!$A$2:$A$2733,0)+5,5))</f>
        <v>949</v>
      </c>
      <c r="I17" s="102">
        <f>IF('CL list'!$G$26=1,"",INDEX(full_report_PYD!$A$2:$I$2733,MATCH('CL report PYD'!$A$6,full_report_PYD!$A$2:$A$2733,0)+5,6))</f>
        <v>1756</v>
      </c>
      <c r="J17" s="102">
        <f>IF('CL list'!$G$26=1,"",INDEX(full_report_PYD!$A$2:$I$2733,MATCH('CL report PYD'!$A$6,full_report_PYD!$A$2:$A$2733,0)+5,7))</f>
        <v>230</v>
      </c>
      <c r="K17" s="102">
        <f>IF('CL list'!$G$26=1,"",INDEX(full_report_PYD!$A$2:$I$2733,MATCH('CL report PYD'!$A$6,full_report_PYD!$A$2:$A$2733,0)+5,8))</f>
        <v>2936</v>
      </c>
      <c r="L17" s="103">
        <f>IF('CL list'!$G$26=1,"",INDEX(full_report_PYD!$A$2:$I$2733,MATCH('CL report PYD'!$A$6,full_report_PYD!$A$2:$A$2733,0)+5,9))</f>
        <v>0</v>
      </c>
    </row>
    <row r="18" spans="1:12" ht="24.95" customHeight="1" x14ac:dyDescent="0.2">
      <c r="A18" s="124"/>
      <c r="B18" s="157" t="s">
        <v>394</v>
      </c>
      <c r="C18" s="158"/>
      <c r="D18" s="158"/>
      <c r="E18" s="158"/>
      <c r="F18" s="158"/>
      <c r="G18" s="159"/>
      <c r="H18" s="98">
        <f>IF('CL list'!$G$26=1,"",INDEX(full_report_PYD!$A$2:$I$2733,MATCH('CL report PYD'!$A$6,full_report_PYD!$A$2:$A$2733,0)+6,5))</f>
        <v>40</v>
      </c>
      <c r="I18" s="98">
        <f>IF('CL list'!$G$26=1,"",INDEX(full_report_PYD!$A$2:$I$2733,MATCH('CL report PYD'!$A$6,full_report_PYD!$A$2:$A$2733,0)+6,6))</f>
        <v>183</v>
      </c>
      <c r="J18" s="98">
        <f>IF('CL list'!$G$26=1,"",INDEX(full_report_PYD!$A$2:$I$2733,MATCH('CL report PYD'!$A$6,full_report_PYD!$A$2:$A$2733,0)+6,7))</f>
        <v>31</v>
      </c>
      <c r="K18" s="98">
        <f>IF('CL list'!$G$26=1,"",INDEX(full_report_PYD!$A$2:$I$2733,MATCH('CL report PYD'!$A$6,full_report_PYD!$A$2:$A$2733,0)+6,8))</f>
        <v>254</v>
      </c>
      <c r="L18" s="99">
        <f>IF('CL list'!$G$26=1,"",INDEX(full_report_PYD!$A$2:$I$2733,MATCH('CL report PYD'!$A$6,full_report_PYD!$A$2:$A$2733,0)+6,9))</f>
        <v>0</v>
      </c>
    </row>
    <row r="19" spans="1:12" ht="24.95" customHeight="1" x14ac:dyDescent="0.2">
      <c r="A19" s="124"/>
      <c r="B19" s="157" t="s">
        <v>395</v>
      </c>
      <c r="C19" s="158"/>
      <c r="D19" s="158"/>
      <c r="E19" s="158"/>
      <c r="F19" s="158"/>
      <c r="G19" s="159"/>
      <c r="H19" s="98">
        <f>IF('CL list'!$G$26=1,"",INDEX(full_report_PYD!$A$2:$I$2733,MATCH('CL report PYD'!$A$6,full_report_PYD!$A$2:$A$2733,0)+7,5))</f>
        <v>15</v>
      </c>
      <c r="I19" s="98">
        <f>IF('CL list'!$G$26=1,"",INDEX(full_report_PYD!$A$2:$I$2733,MATCH('CL report PYD'!$A$6,full_report_PYD!$A$2:$A$2733,0)+7,6))</f>
        <v>237</v>
      </c>
      <c r="J19" s="98">
        <f>IF('CL list'!$G$26=1,"",INDEX(full_report_PYD!$A$2:$I$2733,MATCH('CL report PYD'!$A$6,full_report_PYD!$A$2:$A$2733,0)+7,7))</f>
        <v>26</v>
      </c>
      <c r="K19" s="98">
        <f>IF('CL list'!$G$26=1,"",INDEX(full_report_PYD!$A$2:$I$2733,MATCH('CL report PYD'!$A$6,full_report_PYD!$A$2:$A$2733,0)+7,8))</f>
        <v>278</v>
      </c>
      <c r="L19" s="99">
        <f>IF('CL list'!$G$26=1,"",INDEX(full_report_PYD!$A$2:$I$2733,MATCH('CL report PYD'!$A$6,full_report_PYD!$A$2:$A$2733,0)+7,9))</f>
        <v>0</v>
      </c>
    </row>
    <row r="20" spans="1:12" ht="24.95" customHeight="1" x14ac:dyDescent="0.2">
      <c r="A20" s="124"/>
      <c r="B20" s="157" t="s">
        <v>396</v>
      </c>
      <c r="C20" s="158"/>
      <c r="D20" s="158"/>
      <c r="E20" s="158"/>
      <c r="F20" s="158"/>
      <c r="G20" s="159"/>
      <c r="H20" s="98">
        <f>IF('CL list'!$G$26=1,"",INDEX(full_report_PYD!$A$2:$I$2733,MATCH('CL report PYD'!$A$6,full_report_PYD!$A$2:$A$2733,0)+8,5))</f>
        <v>330</v>
      </c>
      <c r="I20" s="98">
        <f>IF('CL list'!$G$26=1,"",INDEX(full_report_PYD!$A$2:$I$2733,MATCH('CL report PYD'!$A$6,full_report_PYD!$A$2:$A$2733,0)+8,6))</f>
        <v>3814</v>
      </c>
      <c r="J20" s="98">
        <f>IF('CL list'!$G$26=1,"",INDEX(full_report_PYD!$A$2:$I$2733,MATCH('CL report PYD'!$A$6,full_report_PYD!$A$2:$A$2733,0)+8,7))</f>
        <v>543</v>
      </c>
      <c r="K20" s="98">
        <f>IF('CL list'!$G$26=1,"",INDEX(full_report_PYD!$A$2:$I$2733,MATCH('CL report PYD'!$A$6,full_report_PYD!$A$2:$A$2733,0)+8,8))</f>
        <v>4687</v>
      </c>
      <c r="L20" s="99">
        <f>IF('CL list'!$G$26=1,"",INDEX(full_report_PYD!$A$2:$I$2733,MATCH('CL report PYD'!$A$6,full_report_PYD!$A$2:$A$2733,0)+8,9))</f>
        <v>0</v>
      </c>
    </row>
    <row r="21" spans="1:12" ht="24.95" customHeight="1" x14ac:dyDescent="0.2">
      <c r="A21" s="124"/>
      <c r="B21" s="157" t="s">
        <v>397</v>
      </c>
      <c r="C21" s="158"/>
      <c r="D21" s="158"/>
      <c r="E21" s="158"/>
      <c r="F21" s="158"/>
      <c r="G21" s="159"/>
      <c r="H21" s="98">
        <f>IF('CL list'!$G$26=1,"",INDEX(full_report_PYD!$A$2:$I$2733,MATCH('CL report PYD'!$A$6,full_report_PYD!$A$2:$A$2733,0)+9,5))</f>
        <v>14</v>
      </c>
      <c r="I21" s="98">
        <f>IF('CL list'!$G$26=1,"",INDEX(full_report_PYD!$A$2:$I$2733,MATCH('CL report PYD'!$A$6,full_report_PYD!$A$2:$A$2733,0)+9,6))</f>
        <v>42</v>
      </c>
      <c r="J21" s="98">
        <f>IF('CL list'!$G$26=1,"",INDEX(full_report_PYD!$A$2:$I$2733,MATCH('CL report PYD'!$A$6,full_report_PYD!$A$2:$A$2733,0)+9,7))</f>
        <v>9</v>
      </c>
      <c r="K21" s="98">
        <f>IF('CL list'!$G$26=1,"",INDEX(full_report_PYD!$A$2:$I$2733,MATCH('CL report PYD'!$A$6,full_report_PYD!$A$2:$A$2733,0)+9,8))</f>
        <v>65</v>
      </c>
      <c r="L21" s="99">
        <f>IF('CL list'!$G$26=1,"",INDEX(full_report_PYD!$A$2:$I$2733,MATCH('CL report PYD'!$A$6,full_report_PYD!$A$2:$A$2733,0)+9,9))</f>
        <v>0</v>
      </c>
    </row>
    <row r="22" spans="1:12" ht="24.95" customHeight="1" x14ac:dyDescent="0.2">
      <c r="A22" s="124"/>
      <c r="B22" s="157" t="s">
        <v>398</v>
      </c>
      <c r="C22" s="158"/>
      <c r="D22" s="158"/>
      <c r="E22" s="158"/>
      <c r="F22" s="158"/>
      <c r="G22" s="159"/>
      <c r="H22" s="98">
        <f>IF('CL list'!$G$26=1,"",INDEX(full_report_PYD!$A$2:$I$2733,MATCH('CL report PYD'!$A$6,full_report_PYD!$A$2:$A$2733,0)+10,5))</f>
        <v>1461</v>
      </c>
      <c r="I22" s="98">
        <f>IF('CL list'!$G$26=1,"",INDEX(full_report_PYD!$A$2:$I$2733,MATCH('CL report PYD'!$A$6,full_report_PYD!$A$2:$A$2733,0)+10,6))</f>
        <v>7892</v>
      </c>
      <c r="J22" s="98">
        <f>IF('CL list'!$G$26=1,"",INDEX(full_report_PYD!$A$2:$I$2733,MATCH('CL report PYD'!$A$6,full_report_PYD!$A$2:$A$2733,0)+10,7))</f>
        <v>923</v>
      </c>
      <c r="K22" s="98">
        <f>IF('CL list'!$G$26=1,"",INDEX(full_report_PYD!$A$2:$I$2733,MATCH('CL report PYD'!$A$6,full_report_PYD!$A$2:$A$2733,0)+10,8))</f>
        <v>10289</v>
      </c>
      <c r="L22" s="99">
        <f>IF('CL list'!$G$26=1,"",INDEX(full_report_PYD!$A$2:$I$2733,MATCH('CL report PYD'!$A$6,full_report_PYD!$A$2:$A$2733,0)+10,9))</f>
        <v>0</v>
      </c>
    </row>
    <row r="23" spans="1:12" ht="24.95" customHeight="1" thickBot="1" x14ac:dyDescent="0.25">
      <c r="A23" s="124"/>
      <c r="B23" s="160" t="s">
        <v>399</v>
      </c>
      <c r="C23" s="161"/>
      <c r="D23" s="161"/>
      <c r="E23" s="161"/>
      <c r="F23" s="161"/>
      <c r="G23" s="162"/>
      <c r="H23" s="101">
        <f>IF('CL list'!$G$26=1,"",INDEX(full_report_PYD!$A$2:$I$2733,MATCH('CL report PYD'!$A$6,full_report_PYD!$A$2:$A$2733,0)+11,5))</f>
        <v>37</v>
      </c>
      <c r="I23" s="101">
        <f>IF('CL list'!$G$26=1,"",INDEX(full_report_PYD!$A$2:$I$2733,MATCH('CL report PYD'!$A$6,full_report_PYD!$A$2:$A$2733,0)+11,6))</f>
        <v>303</v>
      </c>
      <c r="J23" s="101">
        <f>IF('CL list'!$G$26=1,"",INDEX(full_report_PYD!$A$2:$I$2733,MATCH('CL report PYD'!$A$6,full_report_PYD!$A$2:$A$2733,0)+11,7))</f>
        <v>52</v>
      </c>
      <c r="K23" s="101">
        <f>IF('CL list'!$G$26=1,"",INDEX(full_report_PYD!$A$2:$I$2733,MATCH('CL report PYD'!$A$6,full_report_PYD!$A$2:$A$2733,0)+11,8))</f>
        <v>392</v>
      </c>
      <c r="L23" s="100">
        <f>IF('CL list'!$G$26=1,"",INDEX(full_report_PYD!$A$2:$I$2733,MATCH('CL report PYD'!$A$6,full_report_PYD!$A$2:$A$2733,0)+11,9))</f>
        <v>0</v>
      </c>
    </row>
    <row r="24" spans="1:12" ht="24.95" customHeight="1" x14ac:dyDescent="0.2">
      <c r="A24" s="169" t="s">
        <v>400</v>
      </c>
      <c r="B24" s="154" t="s">
        <v>401</v>
      </c>
      <c r="C24" s="155"/>
      <c r="D24" s="155"/>
      <c r="E24" s="155"/>
      <c r="F24" s="155"/>
      <c r="G24" s="156"/>
      <c r="H24" s="102">
        <f>IF('CL list'!$G$26=1,"",INDEX(full_report_PYD!$A$2:$I$2733,MATCH('CL report PYD'!$A$6,full_report_PYD!$A$2:$A$2733,0)+12,5))</f>
        <v>41</v>
      </c>
      <c r="I24" s="102">
        <f>IF('CL list'!$G$26=1,"",INDEX(full_report_PYD!$A$2:$I$2733,MATCH('CL report PYD'!$A$6,full_report_PYD!$A$2:$A$2733,0)+12,6))</f>
        <v>692</v>
      </c>
      <c r="J24" s="102">
        <f>IF('CL list'!$G$26=1,"",INDEX(full_report_PYD!$A$2:$I$2733,MATCH('CL report PYD'!$A$6,full_report_PYD!$A$2:$A$2733,0)+12,7))</f>
        <v>74</v>
      </c>
      <c r="K24" s="102">
        <f>IF('CL list'!$G$26=1,"",INDEX(full_report_PYD!$A$2:$I$2733,MATCH('CL report PYD'!$A$6,full_report_PYD!$A$2:$A$2733,0)+12,8))</f>
        <v>807</v>
      </c>
      <c r="L24" s="103">
        <f>IF('CL list'!$G$26=1,"",INDEX(full_report_PYD!$A$2:$I$2733,MATCH('CL report PYD'!$A$6,full_report_PYD!$A$2:$A$2733,0)+12,9))</f>
        <v>0</v>
      </c>
    </row>
    <row r="25" spans="1:12" ht="24.95" customHeight="1" x14ac:dyDescent="0.2">
      <c r="A25" s="170"/>
      <c r="B25" s="157" t="s">
        <v>402</v>
      </c>
      <c r="C25" s="158"/>
      <c r="D25" s="158"/>
      <c r="E25" s="158"/>
      <c r="F25" s="158"/>
      <c r="G25" s="159"/>
      <c r="H25" s="98">
        <f>IF('CL list'!$G$26=1,"",INDEX(full_report_PYD!$A$2:$I$2733,MATCH('CL report PYD'!$A$6,full_report_PYD!$A$2:$A$2733,0)+13,5))</f>
        <v>235</v>
      </c>
      <c r="I25" s="98">
        <f>IF('CL list'!$G$26=1,"",INDEX(full_report_PYD!$A$2:$I$2733,MATCH('CL report PYD'!$A$6,full_report_PYD!$A$2:$A$2733,0)+13,6))</f>
        <v>1383</v>
      </c>
      <c r="J25" s="98">
        <f>IF('CL list'!$G$26=1,"",INDEX(full_report_PYD!$A$2:$I$2733,MATCH('CL report PYD'!$A$6,full_report_PYD!$A$2:$A$2733,0)+13,7))</f>
        <v>153</v>
      </c>
      <c r="K25" s="98">
        <f>IF('CL list'!$G$26=1,"",INDEX(full_report_PYD!$A$2:$I$2733,MATCH('CL report PYD'!$A$6,full_report_PYD!$A$2:$A$2733,0)+13,8))</f>
        <v>1773</v>
      </c>
      <c r="L25" s="99">
        <f>IF('CL list'!$G$26=1,"",INDEX(full_report_PYD!$A$2:$I$2733,MATCH('CL report PYD'!$A$6,full_report_PYD!$A$2:$A$2733,0)+13,9))</f>
        <v>0</v>
      </c>
    </row>
    <row r="26" spans="1:12" ht="24.95" customHeight="1" x14ac:dyDescent="0.2">
      <c r="A26" s="170"/>
      <c r="B26" s="157" t="s">
        <v>403</v>
      </c>
      <c r="C26" s="158"/>
      <c r="D26" s="158"/>
      <c r="E26" s="158"/>
      <c r="F26" s="158"/>
      <c r="G26" s="159"/>
      <c r="H26" s="98">
        <f>IF('CL list'!$G$26=1,"",INDEX(full_report_PYD!$A$2:$I$2733,MATCH('CL report PYD'!$A$6,full_report_PYD!$A$2:$A$2733,0)+14,5))</f>
        <v>0</v>
      </c>
      <c r="I26" s="98">
        <f>IF('CL list'!$G$26=1,"",INDEX(full_report_PYD!$A$2:$I$2733,MATCH('CL report PYD'!$A$6,full_report_PYD!$A$2:$A$2733,0)+14,6))</f>
        <v>0</v>
      </c>
      <c r="J26" s="98">
        <f>IF('CL list'!$G$26=1,"",INDEX(full_report_PYD!$A$2:$I$2733,MATCH('CL report PYD'!$A$6,full_report_PYD!$A$2:$A$2733,0)+14,7))</f>
        <v>0</v>
      </c>
      <c r="K26" s="98">
        <f>IF('CL list'!$G$26=1,"",INDEX(full_report_PYD!$A$2:$I$2733,MATCH('CL report PYD'!$A$6,full_report_PYD!$A$2:$A$2733,0)+14,8))</f>
        <v>0</v>
      </c>
      <c r="L26" s="99">
        <f>IF('CL list'!$G$26=1,"",INDEX(full_report_PYD!$A$2:$I$2733,MATCH('CL report PYD'!$A$6,full_report_PYD!$A$2:$A$2733,0)+14,9))</f>
        <v>0</v>
      </c>
    </row>
    <row r="27" spans="1:12" ht="24.95" customHeight="1" thickBot="1" x14ac:dyDescent="0.25">
      <c r="A27" s="171"/>
      <c r="B27" s="172" t="s">
        <v>404</v>
      </c>
      <c r="C27" s="173"/>
      <c r="D27" s="173"/>
      <c r="E27" s="173"/>
      <c r="F27" s="173"/>
      <c r="G27" s="174"/>
      <c r="H27" s="101">
        <f>IF('CL list'!$G$26=1,"",INDEX(full_report_PYD!$A$2:$I$2733,MATCH('CL report PYD'!$A$6,full_report_PYD!$A$2:$A$2733,0)+15,5))</f>
        <v>2397</v>
      </c>
      <c r="I27" s="101">
        <f>IF('CL list'!$G$26=1,"",INDEX(full_report_PYD!$A$2:$I$2733,MATCH('CL report PYD'!$A$6,full_report_PYD!$A$2:$A$2733,0)+15,6))</f>
        <v>11874</v>
      </c>
      <c r="J27" s="101">
        <f>IF('CL list'!$G$26=1,"",INDEX(full_report_PYD!$A$2:$I$2733,MATCH('CL report PYD'!$A$6,full_report_PYD!$A$2:$A$2733,0)+15,7))</f>
        <v>1248</v>
      </c>
      <c r="K27" s="101">
        <f>IF('CL list'!$G$26=1,"",INDEX(full_report_PYD!$A$2:$I$2733,MATCH('CL report PYD'!$A$6,full_report_PYD!$A$2:$A$2733,0)+15,8))</f>
        <v>15522</v>
      </c>
      <c r="L27" s="100">
        <f>IF('CL list'!$G$26=1,"",INDEX(full_report_PYD!$A$2:$I$2733,MATCH('CL report PYD'!$A$6,full_report_PYD!$A$2:$A$2733,0)+15,9))</f>
        <v>0</v>
      </c>
    </row>
    <row r="28" spans="1:12" ht="24.95" customHeight="1" x14ac:dyDescent="0.2">
      <c r="A28" s="123" t="s">
        <v>405</v>
      </c>
      <c r="B28" s="176" t="s">
        <v>406</v>
      </c>
      <c r="C28" s="177"/>
      <c r="D28" s="177"/>
      <c r="E28" s="177"/>
      <c r="F28" s="177"/>
      <c r="G28" s="178"/>
      <c r="H28" s="102">
        <f>IF('CL list'!$G$26=1,"",INDEX(full_report_PYD!$A$2:$I$2733,MATCH('CL report PYD'!$A$6,full_report_PYD!$A$2:$A$2733,0)+16,5))</f>
        <v>2133</v>
      </c>
      <c r="I28" s="102">
        <f>IF('CL list'!$G$26=1,"",INDEX(full_report_PYD!$A$2:$I$2733,MATCH('CL report PYD'!$A$6,full_report_PYD!$A$2:$A$2733,0)+16,6))</f>
        <v>6482</v>
      </c>
      <c r="J28" s="102">
        <f>IF('CL list'!$G$26=1,"",INDEX(full_report_PYD!$A$2:$I$2733,MATCH('CL report PYD'!$A$6,full_report_PYD!$A$2:$A$2733,0)+16,7))</f>
        <v>1048</v>
      </c>
      <c r="K28" s="102">
        <f>IF('CL list'!$G$26=1,"",INDEX(full_report_PYD!$A$2:$I$2733,MATCH('CL report PYD'!$A$6,full_report_PYD!$A$2:$A$2733,0)+16,8))</f>
        <v>9672</v>
      </c>
      <c r="L28" s="103">
        <f>IF('CL list'!$G$26=1,"",INDEX(full_report_PYD!$A$2:$I$2733,MATCH('CL report PYD'!$A$6,full_report_PYD!$A$2:$A$2733,0)+16,9))</f>
        <v>0</v>
      </c>
    </row>
    <row r="29" spans="1:12" ht="24.95" customHeight="1" x14ac:dyDescent="0.2">
      <c r="A29" s="124"/>
      <c r="B29" s="179" t="s">
        <v>407</v>
      </c>
      <c r="C29" s="180"/>
      <c r="D29" s="180"/>
      <c r="E29" s="180"/>
      <c r="F29" s="180"/>
      <c r="G29" s="181"/>
      <c r="H29" s="98">
        <f>IF('CL list'!$G$26=1,"",INDEX(full_report_PYD!$A$2:$I$2733,MATCH('CL report PYD'!$A$6,full_report_PYD!$A$2:$A$2733,0)+17,5))</f>
        <v>87</v>
      </c>
      <c r="I29" s="98">
        <f>IF('CL list'!$G$26=1,"",INDEX(full_report_PYD!$A$2:$I$2733,MATCH('CL report PYD'!$A$6,full_report_PYD!$A$2:$A$2733,0)+17,6))</f>
        <v>993</v>
      </c>
      <c r="J29" s="98">
        <f>IF('CL list'!$G$26=1,"",INDEX(full_report_PYD!$A$2:$I$2733,MATCH('CL report PYD'!$A$6,full_report_PYD!$A$2:$A$2733,0)+17,7))</f>
        <v>149</v>
      </c>
      <c r="K29" s="98">
        <f>IF('CL list'!$G$26=1,"",INDEX(full_report_PYD!$A$2:$I$2733,MATCH('CL report PYD'!$A$6,full_report_PYD!$A$2:$A$2733,0)+17,8))</f>
        <v>1230</v>
      </c>
      <c r="L29" s="99">
        <f>IF('CL list'!$G$26=1,"",INDEX(full_report_PYD!$A$2:$I$2733,MATCH('CL report PYD'!$A$6,full_report_PYD!$A$2:$A$2733,0)+17,9))</f>
        <v>0</v>
      </c>
    </row>
    <row r="30" spans="1:12" ht="24.95" customHeight="1" x14ac:dyDescent="0.2">
      <c r="A30" s="124"/>
      <c r="B30" s="179" t="s">
        <v>408</v>
      </c>
      <c r="C30" s="180"/>
      <c r="D30" s="180"/>
      <c r="E30" s="180"/>
      <c r="F30" s="180"/>
      <c r="G30" s="181"/>
      <c r="H30" s="98">
        <f>IF('CL list'!$G$26=1,"",INDEX(full_report_PYD!$A$2:$I$2733,MATCH('CL report PYD'!$A$6,full_report_PYD!$A$2:$A$2733,0)+18,5))</f>
        <v>92</v>
      </c>
      <c r="I30" s="98">
        <f>IF('CL list'!$G$26=1,"",INDEX(full_report_PYD!$A$2:$I$2733,MATCH('CL report PYD'!$A$6,full_report_PYD!$A$2:$A$2733,0)+18,6))</f>
        <v>782</v>
      </c>
      <c r="J30" s="98">
        <f>IF('CL list'!$G$26=1,"",INDEX(full_report_PYD!$A$2:$I$2733,MATCH('CL report PYD'!$A$6,full_report_PYD!$A$2:$A$2733,0)+18,7))</f>
        <v>141</v>
      </c>
      <c r="K30" s="98">
        <f>IF('CL list'!$G$26=1,"",INDEX(full_report_PYD!$A$2:$I$2733,MATCH('CL report PYD'!$A$6,full_report_PYD!$A$2:$A$2733,0)+18,8))</f>
        <v>1017</v>
      </c>
      <c r="L30" s="99">
        <f>IF('CL list'!$G$26=1,"",INDEX(full_report_PYD!$A$2:$I$2733,MATCH('CL report PYD'!$A$6,full_report_PYD!$A$2:$A$2733,0)+18,9))</f>
        <v>0</v>
      </c>
    </row>
    <row r="31" spans="1:12" ht="24.95" customHeight="1" x14ac:dyDescent="0.2">
      <c r="A31" s="124"/>
      <c r="B31" s="157" t="s">
        <v>409</v>
      </c>
      <c r="C31" s="158"/>
      <c r="D31" s="158"/>
      <c r="E31" s="158"/>
      <c r="F31" s="158"/>
      <c r="G31" s="159"/>
      <c r="H31" s="98">
        <f>IF('CL list'!$G$26=1,"",INDEX(full_report_PYD!$A$2:$I$2733,MATCH('CL report PYD'!$A$6,full_report_PYD!$A$2:$A$2733,0)+19,5))</f>
        <v>106</v>
      </c>
      <c r="I31" s="98">
        <f>IF('CL list'!$G$26=1,"",INDEX(full_report_PYD!$A$2:$I$2733,MATCH('CL report PYD'!$A$6,full_report_PYD!$A$2:$A$2733,0)+19,6))</f>
        <v>1129</v>
      </c>
      <c r="J31" s="98">
        <f>IF('CL list'!$G$26=1,"",INDEX(full_report_PYD!$A$2:$I$2733,MATCH('CL report PYD'!$A$6,full_report_PYD!$A$2:$A$2733,0)+19,7))</f>
        <v>137</v>
      </c>
      <c r="K31" s="98">
        <f>IF('CL list'!$G$26=1,"",INDEX(full_report_PYD!$A$2:$I$2733,MATCH('CL report PYD'!$A$6,full_report_PYD!$A$2:$A$2733,0)+19,8))</f>
        <v>1373</v>
      </c>
      <c r="L31" s="99">
        <f>IF('CL list'!$G$26=1,"",INDEX(full_report_PYD!$A$2:$I$2733,MATCH('CL report PYD'!$A$6,full_report_PYD!$A$2:$A$2733,0)+19,9))</f>
        <v>0</v>
      </c>
    </row>
    <row r="32" spans="1:12" ht="24.95" customHeight="1" x14ac:dyDescent="0.2">
      <c r="A32" s="124"/>
      <c r="B32" s="157" t="s">
        <v>410</v>
      </c>
      <c r="C32" s="158"/>
      <c r="D32" s="158"/>
      <c r="E32" s="158"/>
      <c r="F32" s="158"/>
      <c r="G32" s="159"/>
      <c r="H32" s="98">
        <f>IF('CL list'!$G$26=1,"",INDEX(full_report_PYD!$A$2:$I$2733,MATCH('CL report PYD'!$A$6,full_report_PYD!$A$2:$A$2733,0)+20,5))</f>
        <v>132</v>
      </c>
      <c r="I32" s="98">
        <f>IF('CL list'!$G$26=1,"",INDEX(full_report_PYD!$A$2:$I$2733,MATCH('CL report PYD'!$A$6,full_report_PYD!$A$2:$A$2733,0)+20,6))</f>
        <v>2084</v>
      </c>
      <c r="J32" s="98">
        <f>IF('CL list'!$G$26=1,"",INDEX(full_report_PYD!$A$2:$I$2733,MATCH('CL report PYD'!$A$6,full_report_PYD!$A$2:$A$2733,0)+20,7))</f>
        <v>130</v>
      </c>
      <c r="K32" s="98">
        <f>IF('CL list'!$G$26=1,"",INDEX(full_report_PYD!$A$2:$I$2733,MATCH('CL report PYD'!$A$6,full_report_PYD!$A$2:$A$2733,0)+20,8))</f>
        <v>2347</v>
      </c>
      <c r="L32" s="99">
        <f>IF('CL list'!$G$26=1,"",INDEX(full_report_PYD!$A$2:$I$2733,MATCH('CL report PYD'!$A$6,full_report_PYD!$A$2:$A$2733,0)+20,9))</f>
        <v>0</v>
      </c>
    </row>
    <row r="33" spans="1:12" ht="24.95" customHeight="1" thickBot="1" x14ac:dyDescent="0.25">
      <c r="A33" s="175"/>
      <c r="B33" s="172" t="s">
        <v>411</v>
      </c>
      <c r="C33" s="173"/>
      <c r="D33" s="173"/>
      <c r="E33" s="173"/>
      <c r="F33" s="173"/>
      <c r="G33" s="174"/>
      <c r="H33" s="98">
        <f>IF('CL list'!$G$26=1,"",INDEX(full_report_PYD!$A$2:$I$2733,MATCH('CL report PYD'!$A$6,full_report_PYD!$A$2:$A$2733,0)+21,5))</f>
        <v>43</v>
      </c>
      <c r="I33" s="98">
        <f>IF('CL list'!$G$26=1,"",INDEX(full_report_PYD!$A$2:$I$2733,MATCH('CL report PYD'!$A$6,full_report_PYD!$A$2:$A$2733,0)+21,6))</f>
        <v>661</v>
      </c>
      <c r="J33" s="98">
        <f>IF('CL list'!$G$26=1,"",INDEX(full_report_PYD!$A$2:$I$2733,MATCH('CL report PYD'!$A$6,full_report_PYD!$A$2:$A$2733,0)+21,7))</f>
        <v>35</v>
      </c>
      <c r="K33" s="98">
        <f>IF('CL list'!$G$26=1,"",INDEX(full_report_PYD!$A$2:$I$2733,MATCH('CL report PYD'!$A$6,full_report_PYD!$A$2:$A$2733,0)+21,8))</f>
        <v>739</v>
      </c>
      <c r="L33" s="100">
        <f>IF('CL list'!$G$26=1,"",INDEX(full_report_PYD!$A$2:$I$2733,MATCH('CL report PYD'!$A$6,full_report_PYD!$A$2:$A$2733,0)+21,9))</f>
        <v>0</v>
      </c>
    </row>
    <row r="34" spans="1:12" ht="24.95" customHeight="1" thickBot="1" x14ac:dyDescent="0.25">
      <c r="A34" s="182" t="s">
        <v>507</v>
      </c>
      <c r="B34" s="183"/>
      <c r="C34" s="183"/>
      <c r="D34" s="183"/>
      <c r="E34" s="183"/>
      <c r="F34" s="183"/>
      <c r="G34" s="183"/>
      <c r="H34" s="183"/>
      <c r="I34" s="183"/>
      <c r="J34" s="183"/>
      <c r="K34" s="183"/>
      <c r="L34" s="184"/>
    </row>
    <row r="35" spans="1:12" ht="24.95" customHeight="1" x14ac:dyDescent="0.2">
      <c r="A35" s="150" t="s">
        <v>412</v>
      </c>
      <c r="B35" s="151"/>
      <c r="C35" s="151"/>
      <c r="D35" s="151"/>
      <c r="E35" s="151"/>
      <c r="F35" s="151"/>
      <c r="G35" s="151"/>
      <c r="H35" s="98">
        <f>IF('CL list'!$G$26=1,"",INDEX(full_report_PYD!$A$2:$I$2733,MATCH('CL report PYD'!$A$6,full_report_PYD!$A$2:$A$2733,0)+22,5))</f>
        <v>23</v>
      </c>
      <c r="I35" s="98">
        <f>IF('CL list'!$G$26=1,"",INDEX(full_report_PYD!$A$2:$I$2733,MATCH('CL report PYD'!$A$6,full_report_PYD!$A$2:$A$2733,0)+22,6))</f>
        <v>157</v>
      </c>
      <c r="J35" s="98">
        <f>IF('CL list'!$G$26=1,"",INDEX(full_report_PYD!$A$2:$I$2733,MATCH('CL report PYD'!$A$6,full_report_PYD!$A$2:$A$2733,0)+22,7))</f>
        <v>19</v>
      </c>
      <c r="K35" s="98">
        <f>IF('CL list'!$G$26=1,"",INDEX(full_report_PYD!$A$2:$I$2733,MATCH('CL report PYD'!$A$6,full_report_PYD!$A$2:$A$2733,0)+22,8))</f>
        <v>199</v>
      </c>
      <c r="L35" s="97">
        <f>IF('CL list'!$G$26=1,"",INDEX(full_report_PYD!$A$2:$I$2733,MATCH('CL report PYD'!$A$6,full_report_PYD!$A$2:$A$2733,0)+22,9))</f>
        <v>0</v>
      </c>
    </row>
    <row r="36" spans="1:12" ht="24.95" customHeight="1" x14ac:dyDescent="0.2">
      <c r="A36" s="152" t="s">
        <v>413</v>
      </c>
      <c r="B36" s="153"/>
      <c r="C36" s="153"/>
      <c r="D36" s="153"/>
      <c r="E36" s="153"/>
      <c r="F36" s="153"/>
      <c r="G36" s="153"/>
      <c r="H36" s="98">
        <f>IF('CL list'!$G$26=1,"",INDEX(full_report_PYD!$A$2:$I$2733,MATCH('CL report PYD'!$A$6,full_report_PYD!$A$2:$A$2733,0)+23,5))</f>
        <v>829</v>
      </c>
      <c r="I36" s="98">
        <f>IF('CL list'!$G$26=1,"",INDEX(full_report_PYD!$A$2:$I$2733,MATCH('CL report PYD'!$A$6,full_report_PYD!$A$2:$A$2733,0)+23,6))</f>
        <v>5100</v>
      </c>
      <c r="J36" s="98">
        <f>IF('CL list'!$G$26=1,"",INDEX(full_report_PYD!$A$2:$I$2733,MATCH('CL report PYD'!$A$6,full_report_PYD!$A$2:$A$2733,0)+23,7))</f>
        <v>822</v>
      </c>
      <c r="K36" s="98">
        <f>IF('CL list'!$G$26=1,"",INDEX(full_report_PYD!$A$2:$I$2733,MATCH('CL report PYD'!$A$6,full_report_PYD!$A$2:$A$2733,0)+23,8))</f>
        <v>6753</v>
      </c>
      <c r="L36" s="99">
        <f>IF('CL list'!$G$26=1,"",INDEX(full_report_PYD!$A$2:$I$2733,MATCH('CL report PYD'!$A$6,full_report_PYD!$A$2:$A$2733,0)+23,9))</f>
        <v>0</v>
      </c>
    </row>
    <row r="37" spans="1:12" ht="24.95" customHeight="1" x14ac:dyDescent="0.2">
      <c r="A37" s="152" t="s">
        <v>414</v>
      </c>
      <c r="B37" s="153"/>
      <c r="C37" s="153"/>
      <c r="D37" s="153"/>
      <c r="E37" s="153"/>
      <c r="F37" s="153"/>
      <c r="G37" s="153"/>
      <c r="H37" s="98">
        <f>IF('CL list'!$G$26=1,"",INDEX(full_report_PYD!$A$2:$I$2733,MATCH('CL report PYD'!$A$6,full_report_PYD!$A$2:$A$2733,0)+24,5))</f>
        <v>749</v>
      </c>
      <c r="I37" s="98">
        <f>IF('CL list'!$G$26=1,"",INDEX(full_report_PYD!$A$2:$I$2733,MATCH('CL report PYD'!$A$6,full_report_PYD!$A$2:$A$2733,0)+24,6))</f>
        <v>3738</v>
      </c>
      <c r="J37" s="98">
        <f>IF('CL list'!$G$26=1,"",INDEX(full_report_PYD!$A$2:$I$2733,MATCH('CL report PYD'!$A$6,full_report_PYD!$A$2:$A$2733,0)+24,7))</f>
        <v>158</v>
      </c>
      <c r="K37" s="98">
        <f>IF('CL list'!$G$26=1,"",INDEX(full_report_PYD!$A$2:$I$2733,MATCH('CL report PYD'!$A$6,full_report_PYD!$A$2:$A$2733,0)+24,8))</f>
        <v>4647</v>
      </c>
      <c r="L37" s="99">
        <f>IF('CL list'!$G$26=1,"",INDEX(full_report_PYD!$A$2:$I$2733,MATCH('CL report PYD'!$A$6,full_report_PYD!$A$2:$A$2733,0)+24,9))</f>
        <v>0</v>
      </c>
    </row>
    <row r="38" spans="1:12" ht="24.95" customHeight="1" x14ac:dyDescent="0.2">
      <c r="A38" s="152" t="s">
        <v>415</v>
      </c>
      <c r="B38" s="153"/>
      <c r="C38" s="153"/>
      <c r="D38" s="153"/>
      <c r="E38" s="153"/>
      <c r="F38" s="153"/>
      <c r="G38" s="153"/>
      <c r="H38" s="98">
        <f>IF('CL list'!$G$26=1,"",INDEX(full_report_PYD!$A$2:$I$2733,MATCH('CL report PYD'!$A$6,full_report_PYD!$A$2:$A$2733,0)+25,5))</f>
        <v>153</v>
      </c>
      <c r="I38" s="98">
        <f>IF('CL list'!$G$26=1,"",INDEX(full_report_PYD!$A$2:$I$2733,MATCH('CL report PYD'!$A$6,full_report_PYD!$A$2:$A$2733,0)+25,6))</f>
        <v>1214</v>
      </c>
      <c r="J38" s="98">
        <f>IF('CL list'!$G$26=1,"",INDEX(full_report_PYD!$A$2:$I$2733,MATCH('CL report PYD'!$A$6,full_report_PYD!$A$2:$A$2733,0)+25,7))</f>
        <v>133</v>
      </c>
      <c r="K38" s="98">
        <f>IF('CL list'!$G$26=1,"",INDEX(full_report_PYD!$A$2:$I$2733,MATCH('CL report PYD'!$A$6,full_report_PYD!$A$2:$A$2733,0)+25,8))</f>
        <v>1502</v>
      </c>
      <c r="L38" s="99">
        <f>IF('CL list'!$G$26=1,"",INDEX(full_report_PYD!$A$2:$I$2733,MATCH('CL report PYD'!$A$6,full_report_PYD!$A$2:$A$2733,0)+25,9))</f>
        <v>0</v>
      </c>
    </row>
    <row r="39" spans="1:12" ht="24.95" customHeight="1" x14ac:dyDescent="0.2">
      <c r="A39" s="152" t="s">
        <v>416</v>
      </c>
      <c r="B39" s="153"/>
      <c r="C39" s="153"/>
      <c r="D39" s="153"/>
      <c r="E39" s="153"/>
      <c r="F39" s="153"/>
      <c r="G39" s="153"/>
      <c r="H39" s="98">
        <f>IF('CL list'!$G$26=1,"",INDEX(full_report_PYD!$A$2:$I$2733,MATCH('CL report PYD'!$A$6,full_report_PYD!$A$2:$A$2733,0)+26,5))</f>
        <v>59</v>
      </c>
      <c r="I39" s="98">
        <f>IF('CL list'!$G$26=1,"",INDEX(full_report_PYD!$A$2:$I$2733,MATCH('CL report PYD'!$A$6,full_report_PYD!$A$2:$A$2733,0)+26,6))</f>
        <v>377</v>
      </c>
      <c r="J39" s="98">
        <f>IF('CL list'!$G$26=1,"",INDEX(full_report_PYD!$A$2:$I$2733,MATCH('CL report PYD'!$A$6,full_report_PYD!$A$2:$A$2733,0)+26,7))</f>
        <v>22</v>
      </c>
      <c r="K39" s="98">
        <f>IF('CL list'!$G$26=1,"",INDEX(full_report_PYD!$A$2:$I$2733,MATCH('CL report PYD'!$A$6,full_report_PYD!$A$2:$A$2733,0)+26,8))</f>
        <v>459</v>
      </c>
      <c r="L39" s="99">
        <f>IF('CL list'!$G$26=1,"",INDEX(full_report_PYD!$A$2:$I$2733,MATCH('CL report PYD'!$A$6,full_report_PYD!$A$2:$A$2733,0)+26,9))</f>
        <v>0</v>
      </c>
    </row>
    <row r="40" spans="1:12" ht="24.95" customHeight="1" x14ac:dyDescent="0.2">
      <c r="A40" s="152" t="s">
        <v>417</v>
      </c>
      <c r="B40" s="153"/>
      <c r="C40" s="153"/>
      <c r="D40" s="153"/>
      <c r="E40" s="153"/>
      <c r="F40" s="153"/>
      <c r="G40" s="153"/>
      <c r="H40" s="98">
        <f>IF('CL list'!$G$26=1,"",INDEX(full_report_PYD!$A$2:$I$2733,MATCH('CL report PYD'!$A$6,full_report_PYD!$A$2:$A$2733,0)+27,5))</f>
        <v>2</v>
      </c>
      <c r="I40" s="98">
        <f>IF('CL list'!$G$26=1,"",INDEX(full_report_PYD!$A$2:$I$2733,MATCH('CL report PYD'!$A$6,full_report_PYD!$A$2:$A$2733,0)+27,6))</f>
        <v>21</v>
      </c>
      <c r="J40" s="98">
        <f>IF('CL list'!$G$26=1,"",INDEX(full_report_PYD!$A$2:$I$2733,MATCH('CL report PYD'!$A$6,full_report_PYD!$A$2:$A$2733,0)+27,7))</f>
        <v>8</v>
      </c>
      <c r="K40" s="98">
        <f>IF('CL list'!$G$26=1,"",INDEX(full_report_PYD!$A$2:$I$2733,MATCH('CL report PYD'!$A$6,full_report_PYD!$A$2:$A$2733,0)+27,8))</f>
        <v>31</v>
      </c>
      <c r="L40" s="99">
        <f>IF('CL list'!$G$26=1,"",INDEX(full_report_PYD!$A$2:$I$2733,MATCH('CL report PYD'!$A$6,full_report_PYD!$A$2:$A$2733,0)+27,9))</f>
        <v>0</v>
      </c>
    </row>
    <row r="41" spans="1:12" ht="24.95" customHeight="1" x14ac:dyDescent="0.2">
      <c r="A41" s="152" t="s">
        <v>418</v>
      </c>
      <c r="B41" s="153"/>
      <c r="C41" s="153"/>
      <c r="D41" s="153"/>
      <c r="E41" s="153"/>
      <c r="F41" s="153"/>
      <c r="G41" s="153"/>
      <c r="H41" s="98">
        <f>IF('CL list'!$G$26=1,"",INDEX(full_report_PYD!$A$2:$I$2733,MATCH('CL report PYD'!$A$6,full_report_PYD!$A$2:$A$2733,0)+28,5))</f>
        <v>167</v>
      </c>
      <c r="I41" s="98">
        <f>IF('CL list'!$G$26=1,"",INDEX(full_report_PYD!$A$2:$I$2733,MATCH('CL report PYD'!$A$6,full_report_PYD!$A$2:$A$2733,0)+28,6))</f>
        <v>1341</v>
      </c>
      <c r="J41" s="98">
        <f>IF('CL list'!$G$26=1,"",INDEX(full_report_PYD!$A$2:$I$2733,MATCH('CL report PYD'!$A$6,full_report_PYD!$A$2:$A$2733,0)+28,7))</f>
        <v>153</v>
      </c>
      <c r="K41" s="98">
        <f>IF('CL list'!$G$26=1,"",INDEX(full_report_PYD!$A$2:$I$2733,MATCH('CL report PYD'!$A$6,full_report_PYD!$A$2:$A$2733,0)+28,8))</f>
        <v>1663</v>
      </c>
      <c r="L41" s="99">
        <f>IF('CL list'!$G$26=1,"",INDEX(full_report_PYD!$A$2:$I$2733,MATCH('CL report PYD'!$A$6,full_report_PYD!$A$2:$A$2733,0)+28,9))</f>
        <v>0</v>
      </c>
    </row>
    <row r="42" spans="1:12" ht="24.95" customHeight="1" x14ac:dyDescent="0.2">
      <c r="A42" s="152" t="s">
        <v>419</v>
      </c>
      <c r="B42" s="153"/>
      <c r="C42" s="153"/>
      <c r="D42" s="153"/>
      <c r="E42" s="153"/>
      <c r="F42" s="153"/>
      <c r="G42" s="153"/>
      <c r="H42" s="98">
        <f>IF('CL list'!$G$26=1,"",INDEX(full_report_PYD!$A$2:$I$2733,MATCH('CL report PYD'!$A$6,full_report_PYD!$A$2:$A$2733,0)+29,5))</f>
        <v>9</v>
      </c>
      <c r="I42" s="98">
        <f>IF('CL list'!$G$26=1,"",INDEX(full_report_PYD!$A$2:$I$2733,MATCH('CL report PYD'!$A$6,full_report_PYD!$A$2:$A$2733,0)+29,6))</f>
        <v>28</v>
      </c>
      <c r="J42" s="98">
        <f>IF('CL list'!$G$26=1,"",INDEX(full_report_PYD!$A$2:$I$2733,MATCH('CL report PYD'!$A$6,full_report_PYD!$A$2:$A$2733,0)+29,7))</f>
        <v>1</v>
      </c>
      <c r="K42" s="98">
        <f>IF('CL list'!$G$26=1,"",INDEX(full_report_PYD!$A$2:$I$2733,MATCH('CL report PYD'!$A$6,full_report_PYD!$A$2:$A$2733,0)+29,8))</f>
        <v>38</v>
      </c>
      <c r="L42" s="99">
        <f>IF('CL list'!$G$26=1,"",INDEX(full_report_PYD!$A$2:$I$2733,MATCH('CL report PYD'!$A$6,full_report_PYD!$A$2:$A$2733,0)+29,9))</f>
        <v>0</v>
      </c>
    </row>
    <row r="43" spans="1:12" ht="24.95" customHeight="1" x14ac:dyDescent="0.2">
      <c r="A43" s="152" t="s">
        <v>420</v>
      </c>
      <c r="B43" s="153"/>
      <c r="C43" s="153"/>
      <c r="D43" s="153"/>
      <c r="E43" s="153"/>
      <c r="F43" s="153"/>
      <c r="G43" s="153"/>
      <c r="H43" s="98">
        <f>IF('CL list'!$G$26=1,"",INDEX(full_report_PYD!$A$2:$I$2733,MATCH('CL report PYD'!$A$6,full_report_PYD!$A$2:$A$2733,0)+30,5))</f>
        <v>0</v>
      </c>
      <c r="I43" s="98">
        <f>IF('CL list'!$G$26=1,"",INDEX(full_report_PYD!$A$2:$I$2733,MATCH('CL report PYD'!$A$6,full_report_PYD!$A$2:$A$2733,0)+30,6))</f>
        <v>0</v>
      </c>
      <c r="J43" s="98">
        <f>IF('CL list'!$G$26=1,"",INDEX(full_report_PYD!$A$2:$I$2733,MATCH('CL report PYD'!$A$6,full_report_PYD!$A$2:$A$2733,0)+30,7))</f>
        <v>0</v>
      </c>
      <c r="K43" s="98">
        <f>IF('CL list'!$G$26=1,"",INDEX(full_report_PYD!$A$2:$I$2733,MATCH('CL report PYD'!$A$6,full_report_PYD!$A$2:$A$2733,0)+30,8))</f>
        <v>0</v>
      </c>
      <c r="L43" s="99">
        <f>IF('CL list'!$G$26=1,"",INDEX(full_report_PYD!$A$2:$I$2733,MATCH('CL report PYD'!$A$6,full_report_PYD!$A$2:$A$2733,0)+30,9))</f>
        <v>0</v>
      </c>
    </row>
    <row r="44" spans="1:12" ht="24.95" customHeight="1" x14ac:dyDescent="0.2">
      <c r="A44" s="185" t="s">
        <v>421</v>
      </c>
      <c r="B44" s="186"/>
      <c r="C44" s="186"/>
      <c r="D44" s="186"/>
      <c r="E44" s="186"/>
      <c r="F44" s="186"/>
      <c r="G44" s="187"/>
      <c r="H44" s="98">
        <f>IF('CL list'!$G$26=1,"",INDEX(full_report_PYD!$A$2:$I$2733,MATCH('CL report PYD'!$A$6,full_report_PYD!$A$2:$A$2733,0)+31,5))</f>
        <v>216</v>
      </c>
      <c r="I44" s="98">
        <f>IF('CL list'!$G$26=1,"",INDEX(full_report_PYD!$A$2:$I$2733,MATCH('CL report PYD'!$A$6,full_report_PYD!$A$2:$A$2733,0)+31,6))</f>
        <v>2290</v>
      </c>
      <c r="J44" s="98">
        <f>IF('CL list'!$G$26=1,"",INDEX(full_report_PYD!$A$2:$I$2733,MATCH('CL report PYD'!$A$6,full_report_PYD!$A$2:$A$2733,0)+31,7))</f>
        <v>259</v>
      </c>
      <c r="K44" s="98">
        <f>IF('CL list'!$G$26=1,"",INDEX(full_report_PYD!$A$2:$I$2733,MATCH('CL report PYD'!$A$6,full_report_PYD!$A$2:$A$2733,0)+31,8))</f>
        <v>2766</v>
      </c>
      <c r="L44" s="99">
        <f>IF('CL list'!$G$26=1,"",INDEX(full_report_PYD!$A$2:$I$2733,MATCH('CL report PYD'!$A$6,full_report_PYD!$A$2:$A$2733,0)+31,9))</f>
        <v>0</v>
      </c>
    </row>
    <row r="45" spans="1:12" ht="24.95" customHeight="1" thickBot="1" x14ac:dyDescent="0.25">
      <c r="A45" s="188" t="s">
        <v>422</v>
      </c>
      <c r="B45" s="189"/>
      <c r="C45" s="189"/>
      <c r="D45" s="189"/>
      <c r="E45" s="189"/>
      <c r="F45" s="189"/>
      <c r="G45" s="189"/>
      <c r="H45" s="98">
        <f>IF('CL list'!$G$26=1,"",INDEX(full_report_PYD!$A$2:$I$2733,MATCH('CL report PYD'!$A$6,full_report_PYD!$A$2:$A$2733,0)+32,5))</f>
        <v>230</v>
      </c>
      <c r="I45" s="98">
        <f>IF('CL list'!$G$26=1,"",INDEX(full_report_PYD!$A$2:$I$2733,MATCH('CL report PYD'!$A$6,full_report_PYD!$A$2:$A$2733,0)+32,6))</f>
        <v>1484</v>
      </c>
      <c r="J45" s="98">
        <f>IF('CL list'!$G$26=1,"",INDEX(full_report_PYD!$A$2:$I$2733,MATCH('CL report PYD'!$A$6,full_report_PYD!$A$2:$A$2733,0)+32,7))</f>
        <v>239</v>
      </c>
      <c r="K45" s="98">
        <f>IF('CL list'!$G$26=1,"",INDEX(full_report_PYD!$A$2:$I$2733,MATCH('CL report PYD'!$A$6,full_report_PYD!$A$2:$A$2733,0)+32,8))</f>
        <v>1953</v>
      </c>
      <c r="L45" s="100">
        <f>IF('CL list'!$G$26=1,"",INDEX(full_report_PYD!$A$2:$I$2733,MATCH('CL report PYD'!$A$6,full_report_PYD!$A$2:$A$2733,0)+32,9))</f>
        <v>0</v>
      </c>
    </row>
    <row r="46" spans="1:12" ht="24.95" customHeight="1" thickBot="1" x14ac:dyDescent="0.25">
      <c r="A46" s="76" t="s">
        <v>423</v>
      </c>
      <c r="B46" s="77"/>
      <c r="C46" s="77"/>
      <c r="D46" s="77"/>
      <c r="E46" s="77"/>
      <c r="F46" s="77"/>
      <c r="G46" s="78"/>
      <c r="H46" s="78"/>
      <c r="I46" s="78"/>
      <c r="J46" s="78"/>
      <c r="K46" s="78"/>
      <c r="L46" s="79"/>
    </row>
    <row r="47" spans="1:12" ht="24.95" customHeight="1" x14ac:dyDescent="0.2">
      <c r="A47" s="190" t="s">
        <v>508</v>
      </c>
      <c r="B47" s="191"/>
      <c r="C47" s="191"/>
      <c r="D47" s="191"/>
      <c r="E47" s="191"/>
      <c r="F47" s="191"/>
      <c r="G47" s="192"/>
      <c r="H47" s="80">
        <f>IF('CL list'!$G$26=1,"",INDEX(full_report_PYD!$A$2:$I$2733,MATCH('CL report PYD'!$A$6,full_report_PYD!$A$2:$A$2733,0)+33,5))</f>
        <v>0.70199999999999996</v>
      </c>
      <c r="I47" s="80">
        <f>IF('CL list'!$G$26=1,"",INDEX(full_report_PYD!$A$2:$I$2733,MATCH('CL report PYD'!$A$6,full_report_PYD!$A$2:$A$2733,0)+33,6))</f>
        <v>0.65900000000000003</v>
      </c>
      <c r="J47" s="80">
        <f>IF('CL list'!$G$26=1,"",INDEX(full_report_PYD!$A$2:$I$2733,MATCH('CL report PYD'!$A$6,full_report_PYD!$A$2:$A$2733,0)+33,7))</f>
        <v>0.84</v>
      </c>
      <c r="K47" s="80">
        <f>IF('CL list'!$G$26=1,"",INDEX(full_report_PYD!$A$2:$I$2733,MATCH('CL report PYD'!$A$6,full_report_PYD!$A$2:$A$2733,0)+33,8))</f>
        <v>0.68400000000000005</v>
      </c>
      <c r="L47" s="81">
        <f>IF('CL list'!$G$26=1,"",INDEX(full_report_PYD!$A$2:$I$2733,MATCH('CL report PYD'!$A$6,full_report_PYD!$A$2:$A$2733,0)+33,9))</f>
        <v>0</v>
      </c>
    </row>
    <row r="48" spans="1:12" ht="24.95" customHeight="1" x14ac:dyDescent="0.2">
      <c r="A48" s="193" t="s">
        <v>509</v>
      </c>
      <c r="B48" s="194"/>
      <c r="C48" s="194"/>
      <c r="D48" s="194"/>
      <c r="E48" s="194"/>
      <c r="F48" s="194"/>
      <c r="G48" s="195"/>
      <c r="H48" s="80">
        <f>IF('CL list'!$G$26=1,"",INDEX(full_report_PYD!$A$2:$I$2733,MATCH('CL report PYD'!$A$6,full_report_PYD!$A$2:$A$2733,0)+34,5))</f>
        <v>0.67900000000000005</v>
      </c>
      <c r="I48" s="80">
        <f>IF('CL list'!$G$26=1,"",INDEX(full_report_PYD!$A$2:$I$2733,MATCH('CL report PYD'!$A$6,full_report_PYD!$A$2:$A$2733,0)+34,6))</f>
        <v>0.65300000000000002</v>
      </c>
      <c r="J48" s="80">
        <f>IF('CL list'!$G$26=1,"",INDEX(full_report_PYD!$A$2:$I$2733,MATCH('CL report PYD'!$A$6,full_report_PYD!$A$2:$A$2733,0)+34,7))</f>
        <v>0.79300000000000004</v>
      </c>
      <c r="K48" s="80">
        <f>IF('CL list'!$G$26=1,"",INDEX(full_report_PYD!$A$2:$I$2733,MATCH('CL report PYD'!$A$6,full_report_PYD!$A$2:$A$2733,0)+34,8))</f>
        <v>0.67200000000000004</v>
      </c>
      <c r="L48" s="82">
        <f>IF('CL list'!$G$26=1,"",INDEX(full_report_PYD!$A$2:$I$2733,MATCH('CL report PYD'!$A$6,full_report_PYD!$A$2:$A$2733,0)+34,9))</f>
        <v>0</v>
      </c>
    </row>
    <row r="49" spans="1:12" ht="24.95" customHeight="1" thickBot="1" x14ac:dyDescent="0.25">
      <c r="A49" s="163" t="s">
        <v>510</v>
      </c>
      <c r="B49" s="164"/>
      <c r="C49" s="164"/>
      <c r="D49" s="164"/>
      <c r="E49" s="164"/>
      <c r="F49" s="164"/>
      <c r="G49" s="165"/>
      <c r="H49" s="101">
        <f>IF('CL list'!$G$26=1,"",INDEX(full_report_PYD!$A$2:$I$2733,MATCH('CL report PYD'!$A$6,full_report_PYD!$A$2:$A$2733,0)+35,5))</f>
        <v>6659</v>
      </c>
      <c r="I49" s="101">
        <f>IF('CL list'!$G$26=1,"",INDEX(full_report_PYD!$A$2:$I$2733,MATCH('CL report PYD'!$A$6,full_report_PYD!$A$2:$A$2733,0)+35,6))</f>
        <v>7392</v>
      </c>
      <c r="J49" s="101">
        <f>IF('CL list'!$G$26=1,"",INDEX(full_report_PYD!$A$2:$I$2733,MATCH('CL report PYD'!$A$6,full_report_PYD!$A$2:$A$2733,0)+35,7))</f>
        <v>10326</v>
      </c>
      <c r="K49" s="101">
        <f>IF('CL list'!$G$26=1,"",INDEX(full_report_PYD!$A$2:$I$2733,MATCH('CL report PYD'!$A$6,full_report_PYD!$A$2:$A$2733,0)+35,8))</f>
        <v>7402</v>
      </c>
      <c r="L49" s="100">
        <f>IF('CL list'!$G$26=1,"",INDEX(full_report_PYD!$A$2:$I$2733,MATCH('CL report PYD'!$A$6,full_report_PYD!$A$2:$A$2733,0)+35,9))</f>
        <v>0</v>
      </c>
    </row>
    <row r="50" spans="1:12" ht="24.95" customHeight="1" thickBot="1" x14ac:dyDescent="0.25"/>
    <row r="51" spans="1:12" ht="61.5" customHeight="1" thickBot="1" x14ac:dyDescent="0.25">
      <c r="A51" s="166" t="s">
        <v>424</v>
      </c>
      <c r="B51" s="167"/>
      <c r="C51" s="167"/>
      <c r="D51" s="167"/>
      <c r="E51" s="167"/>
      <c r="F51" s="167"/>
      <c r="G51" s="167"/>
      <c r="H51" s="167"/>
      <c r="I51" s="168"/>
      <c r="J51" s="104" t="s">
        <v>448</v>
      </c>
      <c r="K51" s="104" t="s">
        <v>449</v>
      </c>
      <c r="L51" s="104" t="s">
        <v>450</v>
      </c>
    </row>
    <row r="52" spans="1:12" ht="24.95" customHeight="1" x14ac:dyDescent="0.25">
      <c r="A52" s="138" t="s">
        <v>425</v>
      </c>
      <c r="B52" s="139"/>
      <c r="C52" s="139"/>
      <c r="D52" s="139"/>
      <c r="E52" s="139"/>
      <c r="F52" s="139"/>
      <c r="G52" s="139"/>
      <c r="H52" s="139"/>
      <c r="I52" s="140"/>
      <c r="J52" s="98">
        <f>IF('CL list'!$G$26=1,"",INDEX(full_report_PYD!$A$2:$I$2733,MATCH('CL report PYD'!$A$6,full_report_PYD!$A$2:$A$2733,0)+36,7))</f>
        <v>268</v>
      </c>
      <c r="K52" s="198"/>
      <c r="L52" s="199"/>
    </row>
    <row r="53" spans="1:12" ht="24.95" customHeight="1" x14ac:dyDescent="0.2">
      <c r="A53" s="141" t="s">
        <v>426</v>
      </c>
      <c r="B53" s="142"/>
      <c r="C53" s="142"/>
      <c r="D53" s="142"/>
      <c r="E53" s="142"/>
      <c r="F53" s="142"/>
      <c r="G53" s="142"/>
      <c r="H53" s="142"/>
      <c r="I53" s="143"/>
      <c r="J53" s="98">
        <f>IF('CL list'!$G$26=1,"",INDEX(full_report_PYD!$A$2:$I$2733,MATCH('CL report PYD'!$A$6,full_report_PYD!$A$2:$A$2733,0)+37,7))</f>
        <v>268</v>
      </c>
      <c r="K53" s="80">
        <f>IF('CL list'!$G$26=1,"",INDEX(full_report_PYD!$A$2:$I$2733,MATCH('CL report PYD'!$A$6,full_report_PYD!$A$2:$A$2733,0)+37,8))</f>
        <v>1</v>
      </c>
      <c r="L53" s="82">
        <f>IF('CL list'!$G$26=1,"",INDEX(full_report_PYD!$A$2:$I$2733,MATCH('CL report PYD'!$A$6,full_report_PYD!$A$2:$A$2733,0)+37,9))</f>
        <v>0</v>
      </c>
    </row>
    <row r="54" spans="1:12" ht="24.95" customHeight="1" thickBot="1" x14ac:dyDescent="0.25">
      <c r="A54" s="144" t="s">
        <v>427</v>
      </c>
      <c r="B54" s="145"/>
      <c r="C54" s="145"/>
      <c r="D54" s="145"/>
      <c r="E54" s="145"/>
      <c r="F54" s="145"/>
      <c r="G54" s="145"/>
      <c r="H54" s="145"/>
      <c r="I54" s="146"/>
      <c r="J54" s="101">
        <f>IF('CL list'!$G$26=1,"",INDEX(full_report_PYD!$A$2:$I$2733,MATCH('CL report PYD'!$A$6,full_report_PYD!$A$2:$A$2733,0)+38,7))</f>
        <v>268</v>
      </c>
      <c r="K54" s="83">
        <f>IF('CL list'!$G$26=1,"",INDEX(full_report_PYD!$A$2:$I$2733,MATCH('CL report PYD'!$A$6,full_report_PYD!$A$2:$A$2733,0)+38,8))</f>
        <v>1</v>
      </c>
      <c r="L54" s="84">
        <f>IF('CL list'!$G$26=1,"",INDEX(full_report_PYD!$A$2:$I$2733,MATCH('CL report PYD'!$A$6,full_report_PYD!$A$2:$A$2733,0)+38,9))</f>
        <v>0</v>
      </c>
    </row>
    <row r="56" spans="1:12" ht="15.75" thickBot="1" x14ac:dyDescent="0.3">
      <c r="A56" s="85" t="s">
        <v>428</v>
      </c>
      <c r="B56" s="86"/>
      <c r="C56" s="86"/>
      <c r="D56" s="86"/>
      <c r="E56" s="86"/>
      <c r="F56" s="86"/>
      <c r="G56" s="86"/>
      <c r="H56" s="86"/>
      <c r="I56" s="86"/>
      <c r="J56" s="86"/>
      <c r="K56" s="86"/>
      <c r="L56" s="86"/>
    </row>
    <row r="57" spans="1:12" ht="53.25" customHeight="1" x14ac:dyDescent="0.2">
      <c r="A57" s="87" t="s">
        <v>429</v>
      </c>
      <c r="B57" s="88" t="s">
        <v>430</v>
      </c>
      <c r="C57" s="88" t="s">
        <v>431</v>
      </c>
      <c r="D57" s="88" t="s">
        <v>432</v>
      </c>
      <c r="E57" s="88" t="s">
        <v>433</v>
      </c>
      <c r="F57" s="88" t="s">
        <v>434</v>
      </c>
      <c r="G57" s="88" t="s">
        <v>435</v>
      </c>
      <c r="H57" s="88" t="s">
        <v>436</v>
      </c>
      <c r="I57" s="88" t="s">
        <v>437</v>
      </c>
      <c r="J57" s="88" t="s">
        <v>438</v>
      </c>
      <c r="K57" s="88" t="s">
        <v>439</v>
      </c>
      <c r="L57" s="89" t="s">
        <v>440</v>
      </c>
    </row>
    <row r="58" spans="1:12" ht="34.5" customHeight="1" thickBot="1" x14ac:dyDescent="0.25">
      <c r="A58" s="90" t="s">
        <v>441</v>
      </c>
      <c r="B58" s="91"/>
      <c r="C58" s="91"/>
      <c r="D58" s="91"/>
      <c r="E58" s="91"/>
      <c r="F58" s="91"/>
      <c r="G58" s="91"/>
      <c r="H58" s="91"/>
      <c r="I58" s="91"/>
      <c r="J58" s="91"/>
      <c r="K58" s="91"/>
      <c r="L58" s="92"/>
    </row>
    <row r="59" spans="1:12" x14ac:dyDescent="0.2">
      <c r="A59" s="196"/>
      <c r="B59" s="196"/>
      <c r="C59" s="196"/>
      <c r="D59" s="196"/>
      <c r="E59" s="196"/>
      <c r="F59" s="196"/>
      <c r="G59" s="196"/>
      <c r="H59" s="196"/>
      <c r="I59" s="196"/>
      <c r="J59" s="196"/>
      <c r="K59" s="196"/>
      <c r="L59" s="196"/>
    </row>
    <row r="60" spans="1:12" x14ac:dyDescent="0.2">
      <c r="A60" s="196" t="s">
        <v>442</v>
      </c>
      <c r="B60" s="196"/>
      <c r="C60" s="196"/>
      <c r="D60" s="196"/>
      <c r="E60" s="196"/>
      <c r="F60" s="196"/>
      <c r="G60" s="196"/>
      <c r="H60" s="196"/>
      <c r="I60" s="196"/>
      <c r="J60" s="196"/>
      <c r="K60" s="196"/>
      <c r="L60" s="196"/>
    </row>
    <row r="61" spans="1:12" x14ac:dyDescent="0.2">
      <c r="A61" s="196" t="s">
        <v>443</v>
      </c>
      <c r="B61" s="196"/>
      <c r="C61" s="196"/>
      <c r="D61" s="196"/>
      <c r="E61" s="196"/>
      <c r="F61" s="196"/>
      <c r="G61" s="196"/>
      <c r="H61" s="196"/>
      <c r="I61" s="196"/>
      <c r="J61" s="196"/>
      <c r="K61" s="196"/>
      <c r="L61" s="196"/>
    </row>
    <row r="62" spans="1:12" ht="12.75" customHeight="1" x14ac:dyDescent="0.2">
      <c r="A62" s="201" t="s">
        <v>447</v>
      </c>
      <c r="B62" s="201"/>
      <c r="C62" s="201"/>
      <c r="D62" s="201"/>
      <c r="E62" s="201"/>
      <c r="F62" s="201"/>
      <c r="G62" s="201"/>
      <c r="H62" s="201"/>
      <c r="I62" s="201"/>
      <c r="J62" s="201"/>
      <c r="K62" s="201"/>
      <c r="L62" s="201"/>
    </row>
    <row r="63" spans="1:12" x14ac:dyDescent="0.2">
      <c r="A63" s="94"/>
      <c r="B63" s="94"/>
      <c r="C63" s="94"/>
      <c r="D63" s="94"/>
      <c r="E63" s="94"/>
      <c r="F63" s="94"/>
      <c r="G63" s="94"/>
      <c r="H63" s="94"/>
      <c r="I63" s="94"/>
      <c r="J63" s="94"/>
      <c r="K63" s="94"/>
      <c r="L63" s="94"/>
    </row>
    <row r="64" spans="1:12" ht="15" x14ac:dyDescent="0.2">
      <c r="A64" s="95"/>
      <c r="B64" s="95"/>
      <c r="C64" s="95"/>
      <c r="D64" s="95"/>
      <c r="E64" s="95"/>
      <c r="F64" s="95"/>
      <c r="G64" s="95"/>
      <c r="H64" s="95"/>
      <c r="I64" s="95"/>
      <c r="J64" s="95"/>
      <c r="K64" s="95"/>
      <c r="L64" s="95"/>
    </row>
    <row r="65" spans="1:12" ht="94.5" customHeight="1" x14ac:dyDescent="0.2">
      <c r="A65" s="197"/>
      <c r="B65" s="197"/>
      <c r="C65" s="197"/>
      <c r="D65" s="197"/>
      <c r="E65" s="197"/>
      <c r="F65" s="197"/>
      <c r="G65" s="197"/>
      <c r="H65" s="197"/>
      <c r="I65" s="197"/>
      <c r="J65" s="197"/>
      <c r="K65" s="197"/>
      <c r="L65" s="197"/>
    </row>
  </sheetData>
  <mergeCells count="59">
    <mergeCell ref="A61:L61"/>
    <mergeCell ref="A62:L62"/>
    <mergeCell ref="A65:L65"/>
    <mergeCell ref="A52:I52"/>
    <mergeCell ref="K52:L52"/>
    <mergeCell ref="A53:I53"/>
    <mergeCell ref="A54:I54"/>
    <mergeCell ref="A59:L59"/>
    <mergeCell ref="A60:L60"/>
    <mergeCell ref="A38:G38"/>
    <mergeCell ref="A39:G39"/>
    <mergeCell ref="A40:G40"/>
    <mergeCell ref="A41:G41"/>
    <mergeCell ref="A42:G42"/>
    <mergeCell ref="A43:G43"/>
    <mergeCell ref="A44:G44"/>
    <mergeCell ref="A45:G45"/>
    <mergeCell ref="A47:G47"/>
    <mergeCell ref="A48:G48"/>
    <mergeCell ref="A49:G49"/>
    <mergeCell ref="A51:I51"/>
    <mergeCell ref="A37:G37"/>
    <mergeCell ref="A24:A27"/>
    <mergeCell ref="B24:G24"/>
    <mergeCell ref="B25:G25"/>
    <mergeCell ref="B26:G26"/>
    <mergeCell ref="B27:G27"/>
    <mergeCell ref="A28:A33"/>
    <mergeCell ref="B28:G28"/>
    <mergeCell ref="B29:G29"/>
    <mergeCell ref="B30:G30"/>
    <mergeCell ref="B31:G31"/>
    <mergeCell ref="B32:G32"/>
    <mergeCell ref="B33:G33"/>
    <mergeCell ref="A34:L34"/>
    <mergeCell ref="A35:G35"/>
    <mergeCell ref="A36:G36"/>
    <mergeCell ref="A17:A23"/>
    <mergeCell ref="B17:G17"/>
    <mergeCell ref="B18:G18"/>
    <mergeCell ref="B19:G19"/>
    <mergeCell ref="B20:G20"/>
    <mergeCell ref="B21:G21"/>
    <mergeCell ref="B22:G22"/>
    <mergeCell ref="B23:G23"/>
    <mergeCell ref="A15:A16"/>
    <mergeCell ref="B15:G15"/>
    <mergeCell ref="B16:G16"/>
    <mergeCell ref="A5:L5"/>
    <mergeCell ref="A6:L6"/>
    <mergeCell ref="A7:B7"/>
    <mergeCell ref="A8:C8"/>
    <mergeCell ref="D8:E8"/>
    <mergeCell ref="A9:G9"/>
    <mergeCell ref="A10:L10"/>
    <mergeCell ref="A11:G11"/>
    <mergeCell ref="A12:G12"/>
    <mergeCell ref="A13:J13"/>
    <mergeCell ref="A14:L14"/>
  </mergeCells>
  <dataValidations count="2">
    <dataValidation type="list" allowBlank="1" showInputMessage="1" showErrorMessage="1" sqref="B3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B65539 IX65539 ST65539 ACP65539 AML65539 AWH65539 BGD65539 BPZ65539 BZV65539 CJR65539 CTN65539 DDJ65539 DNF65539 DXB65539 EGX65539 EQT65539 FAP65539 FKL65539 FUH65539 GED65539 GNZ65539 GXV65539 HHR65539 HRN65539 IBJ65539 ILF65539 IVB65539 JEX65539 JOT65539 JYP65539 KIL65539 KSH65539 LCD65539 LLZ65539 LVV65539 MFR65539 MPN65539 MZJ65539 NJF65539 NTB65539 OCX65539 OMT65539 OWP65539 PGL65539 PQH65539 QAD65539 QJZ65539 QTV65539 RDR65539 RNN65539 RXJ65539 SHF65539 SRB65539 TAX65539 TKT65539 TUP65539 UEL65539 UOH65539 UYD65539 VHZ65539 VRV65539 WBR65539 WLN65539 WVJ65539 B131075 IX131075 ST131075 ACP131075 AML131075 AWH131075 BGD131075 BPZ131075 BZV131075 CJR131075 CTN131075 DDJ131075 DNF131075 DXB131075 EGX131075 EQT131075 FAP131075 FKL131075 FUH131075 GED131075 GNZ131075 GXV131075 HHR131075 HRN131075 IBJ131075 ILF131075 IVB131075 JEX131075 JOT131075 JYP131075 KIL131075 KSH131075 LCD131075 LLZ131075 LVV131075 MFR131075 MPN131075 MZJ131075 NJF131075 NTB131075 OCX131075 OMT131075 OWP131075 PGL131075 PQH131075 QAD131075 QJZ131075 QTV131075 RDR131075 RNN131075 RXJ131075 SHF131075 SRB131075 TAX131075 TKT131075 TUP131075 UEL131075 UOH131075 UYD131075 VHZ131075 VRV131075 WBR131075 WLN131075 WVJ131075 B196611 IX196611 ST196611 ACP196611 AML196611 AWH196611 BGD196611 BPZ196611 BZV196611 CJR196611 CTN196611 DDJ196611 DNF196611 DXB196611 EGX196611 EQT196611 FAP196611 FKL196611 FUH196611 GED196611 GNZ196611 GXV196611 HHR196611 HRN196611 IBJ196611 ILF196611 IVB196611 JEX196611 JOT196611 JYP196611 KIL196611 KSH196611 LCD196611 LLZ196611 LVV196611 MFR196611 MPN196611 MZJ196611 NJF196611 NTB196611 OCX196611 OMT196611 OWP196611 PGL196611 PQH196611 QAD196611 QJZ196611 QTV196611 RDR196611 RNN196611 RXJ196611 SHF196611 SRB196611 TAX196611 TKT196611 TUP196611 UEL196611 UOH196611 UYD196611 VHZ196611 VRV196611 WBR196611 WLN196611 WVJ196611 B262147 IX262147 ST262147 ACP262147 AML262147 AWH262147 BGD262147 BPZ262147 BZV262147 CJR262147 CTN262147 DDJ262147 DNF262147 DXB262147 EGX262147 EQT262147 FAP262147 FKL262147 FUH262147 GED262147 GNZ262147 GXV262147 HHR262147 HRN262147 IBJ262147 ILF262147 IVB262147 JEX262147 JOT262147 JYP262147 KIL262147 KSH262147 LCD262147 LLZ262147 LVV262147 MFR262147 MPN262147 MZJ262147 NJF262147 NTB262147 OCX262147 OMT262147 OWP262147 PGL262147 PQH262147 QAD262147 QJZ262147 QTV262147 RDR262147 RNN262147 RXJ262147 SHF262147 SRB262147 TAX262147 TKT262147 TUP262147 UEL262147 UOH262147 UYD262147 VHZ262147 VRV262147 WBR262147 WLN262147 WVJ262147 B327683 IX327683 ST327683 ACP327683 AML327683 AWH327683 BGD327683 BPZ327683 BZV327683 CJR327683 CTN327683 DDJ327683 DNF327683 DXB327683 EGX327683 EQT327683 FAP327683 FKL327683 FUH327683 GED327683 GNZ327683 GXV327683 HHR327683 HRN327683 IBJ327683 ILF327683 IVB327683 JEX327683 JOT327683 JYP327683 KIL327683 KSH327683 LCD327683 LLZ327683 LVV327683 MFR327683 MPN327683 MZJ327683 NJF327683 NTB327683 OCX327683 OMT327683 OWP327683 PGL327683 PQH327683 QAD327683 QJZ327683 QTV327683 RDR327683 RNN327683 RXJ327683 SHF327683 SRB327683 TAX327683 TKT327683 TUP327683 UEL327683 UOH327683 UYD327683 VHZ327683 VRV327683 WBR327683 WLN327683 WVJ327683 B393219 IX393219 ST393219 ACP393219 AML393219 AWH393219 BGD393219 BPZ393219 BZV393219 CJR393219 CTN393219 DDJ393219 DNF393219 DXB393219 EGX393219 EQT393219 FAP393219 FKL393219 FUH393219 GED393219 GNZ393219 GXV393219 HHR393219 HRN393219 IBJ393219 ILF393219 IVB393219 JEX393219 JOT393219 JYP393219 KIL393219 KSH393219 LCD393219 LLZ393219 LVV393219 MFR393219 MPN393219 MZJ393219 NJF393219 NTB393219 OCX393219 OMT393219 OWP393219 PGL393219 PQH393219 QAD393219 QJZ393219 QTV393219 RDR393219 RNN393219 RXJ393219 SHF393219 SRB393219 TAX393219 TKT393219 TUP393219 UEL393219 UOH393219 UYD393219 VHZ393219 VRV393219 WBR393219 WLN393219 WVJ393219 B458755 IX458755 ST458755 ACP458755 AML458755 AWH458755 BGD458755 BPZ458755 BZV458755 CJR458755 CTN458755 DDJ458755 DNF458755 DXB458755 EGX458755 EQT458755 FAP458755 FKL458755 FUH458755 GED458755 GNZ458755 GXV458755 HHR458755 HRN458755 IBJ458755 ILF458755 IVB458755 JEX458755 JOT458755 JYP458755 KIL458755 KSH458755 LCD458755 LLZ458755 LVV458755 MFR458755 MPN458755 MZJ458755 NJF458755 NTB458755 OCX458755 OMT458755 OWP458755 PGL458755 PQH458755 QAD458755 QJZ458755 QTV458755 RDR458755 RNN458755 RXJ458755 SHF458755 SRB458755 TAX458755 TKT458755 TUP458755 UEL458755 UOH458755 UYD458755 VHZ458755 VRV458755 WBR458755 WLN458755 WVJ458755 B524291 IX524291 ST524291 ACP524291 AML524291 AWH524291 BGD524291 BPZ524291 BZV524291 CJR524291 CTN524291 DDJ524291 DNF524291 DXB524291 EGX524291 EQT524291 FAP524291 FKL524291 FUH524291 GED524291 GNZ524291 GXV524291 HHR524291 HRN524291 IBJ524291 ILF524291 IVB524291 JEX524291 JOT524291 JYP524291 KIL524291 KSH524291 LCD524291 LLZ524291 LVV524291 MFR524291 MPN524291 MZJ524291 NJF524291 NTB524291 OCX524291 OMT524291 OWP524291 PGL524291 PQH524291 QAD524291 QJZ524291 QTV524291 RDR524291 RNN524291 RXJ524291 SHF524291 SRB524291 TAX524291 TKT524291 TUP524291 UEL524291 UOH524291 UYD524291 VHZ524291 VRV524291 WBR524291 WLN524291 WVJ524291 B589827 IX589827 ST589827 ACP589827 AML589827 AWH589827 BGD589827 BPZ589827 BZV589827 CJR589827 CTN589827 DDJ589827 DNF589827 DXB589827 EGX589827 EQT589827 FAP589827 FKL589827 FUH589827 GED589827 GNZ589827 GXV589827 HHR589827 HRN589827 IBJ589827 ILF589827 IVB589827 JEX589827 JOT589827 JYP589827 KIL589827 KSH589827 LCD589827 LLZ589827 LVV589827 MFR589827 MPN589827 MZJ589827 NJF589827 NTB589827 OCX589827 OMT589827 OWP589827 PGL589827 PQH589827 QAD589827 QJZ589827 QTV589827 RDR589827 RNN589827 RXJ589827 SHF589827 SRB589827 TAX589827 TKT589827 TUP589827 UEL589827 UOH589827 UYD589827 VHZ589827 VRV589827 WBR589827 WLN589827 WVJ589827 B655363 IX655363 ST655363 ACP655363 AML655363 AWH655363 BGD655363 BPZ655363 BZV655363 CJR655363 CTN655363 DDJ655363 DNF655363 DXB655363 EGX655363 EQT655363 FAP655363 FKL655363 FUH655363 GED655363 GNZ655363 GXV655363 HHR655363 HRN655363 IBJ655363 ILF655363 IVB655363 JEX655363 JOT655363 JYP655363 KIL655363 KSH655363 LCD655363 LLZ655363 LVV655363 MFR655363 MPN655363 MZJ655363 NJF655363 NTB655363 OCX655363 OMT655363 OWP655363 PGL655363 PQH655363 QAD655363 QJZ655363 QTV655363 RDR655363 RNN655363 RXJ655363 SHF655363 SRB655363 TAX655363 TKT655363 TUP655363 UEL655363 UOH655363 UYD655363 VHZ655363 VRV655363 WBR655363 WLN655363 WVJ655363 B720899 IX720899 ST720899 ACP720899 AML720899 AWH720899 BGD720899 BPZ720899 BZV720899 CJR720899 CTN720899 DDJ720899 DNF720899 DXB720899 EGX720899 EQT720899 FAP720899 FKL720899 FUH720899 GED720899 GNZ720899 GXV720899 HHR720899 HRN720899 IBJ720899 ILF720899 IVB720899 JEX720899 JOT720899 JYP720899 KIL720899 KSH720899 LCD720899 LLZ720899 LVV720899 MFR720899 MPN720899 MZJ720899 NJF720899 NTB720899 OCX720899 OMT720899 OWP720899 PGL720899 PQH720899 QAD720899 QJZ720899 QTV720899 RDR720899 RNN720899 RXJ720899 SHF720899 SRB720899 TAX720899 TKT720899 TUP720899 UEL720899 UOH720899 UYD720899 VHZ720899 VRV720899 WBR720899 WLN720899 WVJ720899 B786435 IX786435 ST786435 ACP786435 AML786435 AWH786435 BGD786435 BPZ786435 BZV786435 CJR786435 CTN786435 DDJ786435 DNF786435 DXB786435 EGX786435 EQT786435 FAP786435 FKL786435 FUH786435 GED786435 GNZ786435 GXV786435 HHR786435 HRN786435 IBJ786435 ILF786435 IVB786435 JEX786435 JOT786435 JYP786435 KIL786435 KSH786435 LCD786435 LLZ786435 LVV786435 MFR786435 MPN786435 MZJ786435 NJF786435 NTB786435 OCX786435 OMT786435 OWP786435 PGL786435 PQH786435 QAD786435 QJZ786435 QTV786435 RDR786435 RNN786435 RXJ786435 SHF786435 SRB786435 TAX786435 TKT786435 TUP786435 UEL786435 UOH786435 UYD786435 VHZ786435 VRV786435 WBR786435 WLN786435 WVJ786435 B851971 IX851971 ST851971 ACP851971 AML851971 AWH851971 BGD851971 BPZ851971 BZV851971 CJR851971 CTN851971 DDJ851971 DNF851971 DXB851971 EGX851971 EQT851971 FAP851971 FKL851971 FUH851971 GED851971 GNZ851971 GXV851971 HHR851971 HRN851971 IBJ851971 ILF851971 IVB851971 JEX851971 JOT851971 JYP851971 KIL851971 KSH851971 LCD851971 LLZ851971 LVV851971 MFR851971 MPN851971 MZJ851971 NJF851971 NTB851971 OCX851971 OMT851971 OWP851971 PGL851971 PQH851971 QAD851971 QJZ851971 QTV851971 RDR851971 RNN851971 RXJ851971 SHF851971 SRB851971 TAX851971 TKT851971 TUP851971 UEL851971 UOH851971 UYD851971 VHZ851971 VRV851971 WBR851971 WLN851971 WVJ851971 B917507 IX917507 ST917507 ACP917507 AML917507 AWH917507 BGD917507 BPZ917507 BZV917507 CJR917507 CTN917507 DDJ917507 DNF917507 DXB917507 EGX917507 EQT917507 FAP917507 FKL917507 FUH917507 GED917507 GNZ917507 GXV917507 HHR917507 HRN917507 IBJ917507 ILF917507 IVB917507 JEX917507 JOT917507 JYP917507 KIL917507 KSH917507 LCD917507 LLZ917507 LVV917507 MFR917507 MPN917507 MZJ917507 NJF917507 NTB917507 OCX917507 OMT917507 OWP917507 PGL917507 PQH917507 QAD917507 QJZ917507 QTV917507 RDR917507 RNN917507 RXJ917507 SHF917507 SRB917507 TAX917507 TKT917507 TUP917507 UEL917507 UOH917507 UYD917507 VHZ917507 VRV917507 WBR917507 WLN917507 WVJ917507 B983043 IX983043 ST983043 ACP983043 AML983043 AWH983043 BGD983043 BPZ983043 BZV983043 CJR983043 CTN983043 DDJ983043 DNF983043 DXB983043 EGX983043 EQT983043 FAP983043 FKL983043 FUH983043 GED983043 GNZ983043 GXV983043 HHR983043 HRN983043 IBJ983043 ILF983043 IVB983043 JEX983043 JOT983043 JYP983043 KIL983043 KSH983043 LCD983043 LLZ983043 LVV983043 MFR983043 MPN983043 MZJ983043 NJF983043 NTB983043 OCX983043 OMT983043 OWP983043 PGL983043 PQH983043 QAD983043 QJZ983043 QTV983043 RDR983043 RNN983043 RXJ983043 SHF983043 SRB983043 TAX983043 TKT983043 TUP983043 UEL983043 UOH983043 UYD983043 VHZ983043 VRV983043 WBR983043 WLN983043 WVJ983043" xr:uid="{00000000-0002-0000-0400-000000000000}">
      <formula1>office</formula1>
    </dataValidation>
    <dataValidation type="list" allowBlank="1" showInputMessage="1" showErrorMessage="1" sqref="B2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B65538 IX65538 ST65538 ACP65538 AML65538 AWH65538 BGD65538 BPZ65538 BZV65538 CJR65538 CTN65538 DDJ65538 DNF65538 DXB65538 EGX65538 EQT65538 FAP65538 FKL65538 FUH65538 GED65538 GNZ65538 GXV65538 HHR65538 HRN65538 IBJ65538 ILF65538 IVB65538 JEX65538 JOT65538 JYP65538 KIL65538 KSH65538 LCD65538 LLZ65538 LVV65538 MFR65538 MPN65538 MZJ65538 NJF65538 NTB65538 OCX65538 OMT65538 OWP65538 PGL65538 PQH65538 QAD65538 QJZ65538 QTV65538 RDR65538 RNN65538 RXJ65538 SHF65538 SRB65538 TAX65538 TKT65538 TUP65538 UEL65538 UOH65538 UYD65538 VHZ65538 VRV65538 WBR65538 WLN65538 WVJ65538 B131074 IX131074 ST131074 ACP131074 AML131074 AWH131074 BGD131074 BPZ131074 BZV131074 CJR131074 CTN131074 DDJ131074 DNF131074 DXB131074 EGX131074 EQT131074 FAP131074 FKL131074 FUH131074 GED131074 GNZ131074 GXV131074 HHR131074 HRN131074 IBJ131074 ILF131074 IVB131074 JEX131074 JOT131074 JYP131074 KIL131074 KSH131074 LCD131074 LLZ131074 LVV131074 MFR131074 MPN131074 MZJ131074 NJF131074 NTB131074 OCX131074 OMT131074 OWP131074 PGL131074 PQH131074 QAD131074 QJZ131074 QTV131074 RDR131074 RNN131074 RXJ131074 SHF131074 SRB131074 TAX131074 TKT131074 TUP131074 UEL131074 UOH131074 UYD131074 VHZ131074 VRV131074 WBR131074 WLN131074 WVJ131074 B196610 IX196610 ST196610 ACP196610 AML196610 AWH196610 BGD196610 BPZ196610 BZV196610 CJR196610 CTN196610 DDJ196610 DNF196610 DXB196610 EGX196610 EQT196610 FAP196610 FKL196610 FUH196610 GED196610 GNZ196610 GXV196610 HHR196610 HRN196610 IBJ196610 ILF196610 IVB196610 JEX196610 JOT196610 JYP196610 KIL196610 KSH196610 LCD196610 LLZ196610 LVV196610 MFR196610 MPN196610 MZJ196610 NJF196610 NTB196610 OCX196610 OMT196610 OWP196610 PGL196610 PQH196610 QAD196610 QJZ196610 QTV196610 RDR196610 RNN196610 RXJ196610 SHF196610 SRB196610 TAX196610 TKT196610 TUP196610 UEL196610 UOH196610 UYD196610 VHZ196610 VRV196610 WBR196610 WLN196610 WVJ196610 B262146 IX262146 ST262146 ACP262146 AML262146 AWH262146 BGD262146 BPZ262146 BZV262146 CJR262146 CTN262146 DDJ262146 DNF262146 DXB262146 EGX262146 EQT262146 FAP262146 FKL262146 FUH262146 GED262146 GNZ262146 GXV262146 HHR262146 HRN262146 IBJ262146 ILF262146 IVB262146 JEX262146 JOT262146 JYP262146 KIL262146 KSH262146 LCD262146 LLZ262146 LVV262146 MFR262146 MPN262146 MZJ262146 NJF262146 NTB262146 OCX262146 OMT262146 OWP262146 PGL262146 PQH262146 QAD262146 QJZ262146 QTV262146 RDR262146 RNN262146 RXJ262146 SHF262146 SRB262146 TAX262146 TKT262146 TUP262146 UEL262146 UOH262146 UYD262146 VHZ262146 VRV262146 WBR262146 WLN262146 WVJ262146 B327682 IX327682 ST327682 ACP327682 AML327682 AWH327682 BGD327682 BPZ327682 BZV327682 CJR327682 CTN327682 DDJ327682 DNF327682 DXB327682 EGX327682 EQT327682 FAP327682 FKL327682 FUH327682 GED327682 GNZ327682 GXV327682 HHR327682 HRN327682 IBJ327682 ILF327682 IVB327682 JEX327682 JOT327682 JYP327682 KIL327682 KSH327682 LCD327682 LLZ327682 LVV327682 MFR327682 MPN327682 MZJ327682 NJF327682 NTB327682 OCX327682 OMT327682 OWP327682 PGL327682 PQH327682 QAD327682 QJZ327682 QTV327682 RDR327682 RNN327682 RXJ327682 SHF327682 SRB327682 TAX327682 TKT327682 TUP327682 UEL327682 UOH327682 UYD327682 VHZ327682 VRV327682 WBR327682 WLN327682 WVJ327682 B393218 IX393218 ST393218 ACP393218 AML393218 AWH393218 BGD393218 BPZ393218 BZV393218 CJR393218 CTN393218 DDJ393218 DNF393218 DXB393218 EGX393218 EQT393218 FAP393218 FKL393218 FUH393218 GED393218 GNZ393218 GXV393218 HHR393218 HRN393218 IBJ393218 ILF393218 IVB393218 JEX393218 JOT393218 JYP393218 KIL393218 KSH393218 LCD393218 LLZ393218 LVV393218 MFR393218 MPN393218 MZJ393218 NJF393218 NTB393218 OCX393218 OMT393218 OWP393218 PGL393218 PQH393218 QAD393218 QJZ393218 QTV393218 RDR393218 RNN393218 RXJ393218 SHF393218 SRB393218 TAX393218 TKT393218 TUP393218 UEL393218 UOH393218 UYD393218 VHZ393218 VRV393218 WBR393218 WLN393218 WVJ393218 B458754 IX458754 ST458754 ACP458754 AML458754 AWH458754 BGD458754 BPZ458754 BZV458754 CJR458754 CTN458754 DDJ458754 DNF458754 DXB458754 EGX458754 EQT458754 FAP458754 FKL458754 FUH458754 GED458754 GNZ458754 GXV458754 HHR458754 HRN458754 IBJ458754 ILF458754 IVB458754 JEX458754 JOT458754 JYP458754 KIL458754 KSH458754 LCD458754 LLZ458754 LVV458754 MFR458754 MPN458754 MZJ458754 NJF458754 NTB458754 OCX458754 OMT458754 OWP458754 PGL458754 PQH458754 QAD458754 QJZ458754 QTV458754 RDR458754 RNN458754 RXJ458754 SHF458754 SRB458754 TAX458754 TKT458754 TUP458754 UEL458754 UOH458754 UYD458754 VHZ458754 VRV458754 WBR458754 WLN458754 WVJ458754 B524290 IX524290 ST524290 ACP524290 AML524290 AWH524290 BGD524290 BPZ524290 BZV524290 CJR524290 CTN524290 DDJ524290 DNF524290 DXB524290 EGX524290 EQT524290 FAP524290 FKL524290 FUH524290 GED524290 GNZ524290 GXV524290 HHR524290 HRN524290 IBJ524290 ILF524290 IVB524290 JEX524290 JOT524290 JYP524290 KIL524290 KSH524290 LCD524290 LLZ524290 LVV524290 MFR524290 MPN524290 MZJ524290 NJF524290 NTB524290 OCX524290 OMT524290 OWP524290 PGL524290 PQH524290 QAD524290 QJZ524290 QTV524290 RDR524290 RNN524290 RXJ524290 SHF524290 SRB524290 TAX524290 TKT524290 TUP524290 UEL524290 UOH524290 UYD524290 VHZ524290 VRV524290 WBR524290 WLN524290 WVJ524290 B589826 IX589826 ST589826 ACP589826 AML589826 AWH589826 BGD589826 BPZ589826 BZV589826 CJR589826 CTN589826 DDJ589826 DNF589826 DXB589826 EGX589826 EQT589826 FAP589826 FKL589826 FUH589826 GED589826 GNZ589826 GXV589826 HHR589826 HRN589826 IBJ589826 ILF589826 IVB589826 JEX589826 JOT589826 JYP589826 KIL589826 KSH589826 LCD589826 LLZ589826 LVV589826 MFR589826 MPN589826 MZJ589826 NJF589826 NTB589826 OCX589826 OMT589826 OWP589826 PGL589826 PQH589826 QAD589826 QJZ589826 QTV589826 RDR589826 RNN589826 RXJ589826 SHF589826 SRB589826 TAX589826 TKT589826 TUP589826 UEL589826 UOH589826 UYD589826 VHZ589826 VRV589826 WBR589826 WLN589826 WVJ589826 B655362 IX655362 ST655362 ACP655362 AML655362 AWH655362 BGD655362 BPZ655362 BZV655362 CJR655362 CTN655362 DDJ655362 DNF655362 DXB655362 EGX655362 EQT655362 FAP655362 FKL655362 FUH655362 GED655362 GNZ655362 GXV655362 HHR655362 HRN655362 IBJ655362 ILF655362 IVB655362 JEX655362 JOT655362 JYP655362 KIL655362 KSH655362 LCD655362 LLZ655362 LVV655362 MFR655362 MPN655362 MZJ655362 NJF655362 NTB655362 OCX655362 OMT655362 OWP655362 PGL655362 PQH655362 QAD655362 QJZ655362 QTV655362 RDR655362 RNN655362 RXJ655362 SHF655362 SRB655362 TAX655362 TKT655362 TUP655362 UEL655362 UOH655362 UYD655362 VHZ655362 VRV655362 WBR655362 WLN655362 WVJ655362 B720898 IX720898 ST720898 ACP720898 AML720898 AWH720898 BGD720898 BPZ720898 BZV720898 CJR720898 CTN720898 DDJ720898 DNF720898 DXB720898 EGX720898 EQT720898 FAP720898 FKL720898 FUH720898 GED720898 GNZ720898 GXV720898 HHR720898 HRN720898 IBJ720898 ILF720898 IVB720898 JEX720898 JOT720898 JYP720898 KIL720898 KSH720898 LCD720898 LLZ720898 LVV720898 MFR720898 MPN720898 MZJ720898 NJF720898 NTB720898 OCX720898 OMT720898 OWP720898 PGL720898 PQH720898 QAD720898 QJZ720898 QTV720898 RDR720898 RNN720898 RXJ720898 SHF720898 SRB720898 TAX720898 TKT720898 TUP720898 UEL720898 UOH720898 UYD720898 VHZ720898 VRV720898 WBR720898 WLN720898 WVJ720898 B786434 IX786434 ST786434 ACP786434 AML786434 AWH786434 BGD786434 BPZ786434 BZV786434 CJR786434 CTN786434 DDJ786434 DNF786434 DXB786434 EGX786434 EQT786434 FAP786434 FKL786434 FUH786434 GED786434 GNZ786434 GXV786434 HHR786434 HRN786434 IBJ786434 ILF786434 IVB786434 JEX786434 JOT786434 JYP786434 KIL786434 KSH786434 LCD786434 LLZ786434 LVV786434 MFR786434 MPN786434 MZJ786434 NJF786434 NTB786434 OCX786434 OMT786434 OWP786434 PGL786434 PQH786434 QAD786434 QJZ786434 QTV786434 RDR786434 RNN786434 RXJ786434 SHF786434 SRB786434 TAX786434 TKT786434 TUP786434 UEL786434 UOH786434 UYD786434 VHZ786434 VRV786434 WBR786434 WLN786434 WVJ786434 B851970 IX851970 ST851970 ACP851970 AML851970 AWH851970 BGD851970 BPZ851970 BZV851970 CJR851970 CTN851970 DDJ851970 DNF851970 DXB851970 EGX851970 EQT851970 FAP851970 FKL851970 FUH851970 GED851970 GNZ851970 GXV851970 HHR851970 HRN851970 IBJ851970 ILF851970 IVB851970 JEX851970 JOT851970 JYP851970 KIL851970 KSH851970 LCD851970 LLZ851970 LVV851970 MFR851970 MPN851970 MZJ851970 NJF851970 NTB851970 OCX851970 OMT851970 OWP851970 PGL851970 PQH851970 QAD851970 QJZ851970 QTV851970 RDR851970 RNN851970 RXJ851970 SHF851970 SRB851970 TAX851970 TKT851970 TUP851970 UEL851970 UOH851970 UYD851970 VHZ851970 VRV851970 WBR851970 WLN851970 WVJ851970 B917506 IX917506 ST917506 ACP917506 AML917506 AWH917506 BGD917506 BPZ917506 BZV917506 CJR917506 CTN917506 DDJ917506 DNF917506 DXB917506 EGX917506 EQT917506 FAP917506 FKL917506 FUH917506 GED917506 GNZ917506 GXV917506 HHR917506 HRN917506 IBJ917506 ILF917506 IVB917506 JEX917506 JOT917506 JYP917506 KIL917506 KSH917506 LCD917506 LLZ917506 LVV917506 MFR917506 MPN917506 MZJ917506 NJF917506 NTB917506 OCX917506 OMT917506 OWP917506 PGL917506 PQH917506 QAD917506 QJZ917506 QTV917506 RDR917506 RNN917506 RXJ917506 SHF917506 SRB917506 TAX917506 TKT917506 TUP917506 UEL917506 UOH917506 UYD917506 VHZ917506 VRV917506 WBR917506 WLN917506 WVJ917506 B983042 IX983042 ST983042 ACP983042 AML983042 AWH983042 BGD983042 BPZ983042 BZV983042 CJR983042 CTN983042 DDJ983042 DNF983042 DXB983042 EGX983042 EQT983042 FAP983042 FKL983042 FUH983042 GED983042 GNZ983042 GXV983042 HHR983042 HRN983042 IBJ983042 ILF983042 IVB983042 JEX983042 JOT983042 JYP983042 KIL983042 KSH983042 LCD983042 LLZ983042 LVV983042 MFR983042 MPN983042 MZJ983042 NJF983042 NTB983042 OCX983042 OMT983042 OWP983042 PGL983042 PQH983042 QAD983042 QJZ983042 QTV983042 RDR983042 RNN983042 RXJ983042 SHF983042 SRB983042 TAX983042 TKT983042 TUP983042 UEL983042 UOH983042 UYD983042 VHZ983042 VRV983042 WBR983042 WLN983042 WVJ983042" xr:uid="{00000000-0002-0000-0400-000001000000}">
      <formula1>lwdb</formula1>
    </dataValidation>
  </dataValidations>
  <printOptions horizontalCentered="1"/>
  <pageMargins left="0.25" right="0.25" top="0.5" bottom="0.25" header="0.25" footer="0.25"/>
  <pageSetup scale="70" orientation="portrait" r:id="rId1"/>
  <headerFooter>
    <oddFooter>&amp;C&amp;"-,Regular"Page &amp;P</oddFooter>
  </headerFooter>
  <rowBreaks count="1" manualBreakCount="1">
    <brk id="4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Z40"/>
  <sheetViews>
    <sheetView workbookViewId="0">
      <selection activeCell="F35" sqref="F35"/>
    </sheetView>
  </sheetViews>
  <sheetFormatPr defaultRowHeight="12.75" x14ac:dyDescent="0.2"/>
  <cols>
    <col min="1" max="1" width="9.140625" style="1"/>
    <col min="2" max="2" width="21.42578125" style="1" customWidth="1"/>
    <col min="3" max="3" width="9.140625" style="1"/>
    <col min="4" max="4" width="14" style="1" customWidth="1"/>
    <col min="5" max="6" width="9.140625" style="1"/>
    <col min="7" max="7" width="19.5703125" style="1" customWidth="1"/>
    <col min="8" max="8" width="10.5703125" style="1" customWidth="1"/>
    <col min="9" max="9" width="17.28515625" style="1" customWidth="1"/>
    <col min="10" max="11" width="11.85546875" style="1" customWidth="1"/>
    <col min="12" max="13" width="12.5703125" style="1" customWidth="1"/>
    <col min="14" max="14" width="16.42578125" style="1" customWidth="1"/>
    <col min="15" max="15" width="12" style="1" customWidth="1"/>
    <col min="16" max="16" width="12.140625" style="1" customWidth="1"/>
    <col min="17" max="17" width="15.85546875" style="1" customWidth="1"/>
    <col min="18" max="18" width="11.7109375" style="1" customWidth="1"/>
    <col min="19" max="19" width="20.85546875" style="1" customWidth="1"/>
    <col min="20" max="20" width="15.7109375" style="1" customWidth="1"/>
    <col min="21" max="21" width="13.85546875" style="1" customWidth="1"/>
    <col min="22" max="22" width="19.42578125" style="1" customWidth="1"/>
    <col min="23" max="23" width="16" style="1" customWidth="1"/>
    <col min="24" max="25" width="11.85546875" style="1" customWidth="1"/>
    <col min="26" max="26" width="20.85546875" style="1" customWidth="1"/>
    <col min="27" max="257" width="9.140625" style="1"/>
    <col min="258" max="258" width="21.42578125" style="1" customWidth="1"/>
    <col min="259" max="259" width="9.140625" style="1"/>
    <col min="260" max="260" width="14" style="1" customWidth="1"/>
    <col min="261" max="262" width="9.140625" style="1"/>
    <col min="263" max="263" width="19.5703125" style="1" customWidth="1"/>
    <col min="264" max="264" width="10.5703125" style="1" customWidth="1"/>
    <col min="265" max="265" width="17.28515625" style="1" customWidth="1"/>
    <col min="266" max="267" width="11.85546875" style="1" customWidth="1"/>
    <col min="268" max="269" width="12.5703125" style="1" customWidth="1"/>
    <col min="270" max="270" width="16.42578125" style="1" customWidth="1"/>
    <col min="271" max="271" width="12" style="1" customWidth="1"/>
    <col min="272" max="272" width="12.140625" style="1" customWidth="1"/>
    <col min="273" max="273" width="15.85546875" style="1" customWidth="1"/>
    <col min="274" max="274" width="11.7109375" style="1" customWidth="1"/>
    <col min="275" max="275" width="20.85546875" style="1" customWidth="1"/>
    <col min="276" max="276" width="15.7109375" style="1" customWidth="1"/>
    <col min="277" max="277" width="13.85546875" style="1" customWidth="1"/>
    <col min="278" max="278" width="19.42578125" style="1" customWidth="1"/>
    <col min="279" max="279" width="16" style="1" customWidth="1"/>
    <col min="280" max="281" width="11.85546875" style="1" customWidth="1"/>
    <col min="282" max="282" width="20.85546875" style="1" customWidth="1"/>
    <col min="283" max="513" width="9.140625" style="1"/>
    <col min="514" max="514" width="21.42578125" style="1" customWidth="1"/>
    <col min="515" max="515" width="9.140625" style="1"/>
    <col min="516" max="516" width="14" style="1" customWidth="1"/>
    <col min="517" max="518" width="9.140625" style="1"/>
    <col min="519" max="519" width="19.5703125" style="1" customWidth="1"/>
    <col min="520" max="520" width="10.5703125" style="1" customWidth="1"/>
    <col min="521" max="521" width="17.28515625" style="1" customWidth="1"/>
    <col min="522" max="523" width="11.85546875" style="1" customWidth="1"/>
    <col min="524" max="525" width="12.5703125" style="1" customWidth="1"/>
    <col min="526" max="526" width="16.42578125" style="1" customWidth="1"/>
    <col min="527" max="527" width="12" style="1" customWidth="1"/>
    <col min="528" max="528" width="12.140625" style="1" customWidth="1"/>
    <col min="529" max="529" width="15.85546875" style="1" customWidth="1"/>
    <col min="530" max="530" width="11.7109375" style="1" customWidth="1"/>
    <col min="531" max="531" width="20.85546875" style="1" customWidth="1"/>
    <col min="532" max="532" width="15.7109375" style="1" customWidth="1"/>
    <col min="533" max="533" width="13.85546875" style="1" customWidth="1"/>
    <col min="534" max="534" width="19.42578125" style="1" customWidth="1"/>
    <col min="535" max="535" width="16" style="1" customWidth="1"/>
    <col min="536" max="537" width="11.85546875" style="1" customWidth="1"/>
    <col min="538" max="538" width="20.85546875" style="1" customWidth="1"/>
    <col min="539" max="769" width="9.140625" style="1"/>
    <col min="770" max="770" width="21.42578125" style="1" customWidth="1"/>
    <col min="771" max="771" width="9.140625" style="1"/>
    <col min="772" max="772" width="14" style="1" customWidth="1"/>
    <col min="773" max="774" width="9.140625" style="1"/>
    <col min="775" max="775" width="19.5703125" style="1" customWidth="1"/>
    <col min="776" max="776" width="10.5703125" style="1" customWidth="1"/>
    <col min="777" max="777" width="17.28515625" style="1" customWidth="1"/>
    <col min="778" max="779" width="11.85546875" style="1" customWidth="1"/>
    <col min="780" max="781" width="12.5703125" style="1" customWidth="1"/>
    <col min="782" max="782" width="16.42578125" style="1" customWidth="1"/>
    <col min="783" max="783" width="12" style="1" customWidth="1"/>
    <col min="784" max="784" width="12.140625" style="1" customWidth="1"/>
    <col min="785" max="785" width="15.85546875" style="1" customWidth="1"/>
    <col min="786" max="786" width="11.7109375" style="1" customWidth="1"/>
    <col min="787" max="787" width="20.85546875" style="1" customWidth="1"/>
    <col min="788" max="788" width="15.7109375" style="1" customWidth="1"/>
    <col min="789" max="789" width="13.85546875" style="1" customWidth="1"/>
    <col min="790" max="790" width="19.42578125" style="1" customWidth="1"/>
    <col min="791" max="791" width="16" style="1" customWidth="1"/>
    <col min="792" max="793" width="11.85546875" style="1" customWidth="1"/>
    <col min="794" max="794" width="20.85546875" style="1" customWidth="1"/>
    <col min="795" max="1025" width="9.140625" style="1"/>
    <col min="1026" max="1026" width="21.42578125" style="1" customWidth="1"/>
    <col min="1027" max="1027" width="9.140625" style="1"/>
    <col min="1028" max="1028" width="14" style="1" customWidth="1"/>
    <col min="1029" max="1030" width="9.140625" style="1"/>
    <col min="1031" max="1031" width="19.5703125" style="1" customWidth="1"/>
    <col min="1032" max="1032" width="10.5703125" style="1" customWidth="1"/>
    <col min="1033" max="1033" width="17.28515625" style="1" customWidth="1"/>
    <col min="1034" max="1035" width="11.85546875" style="1" customWidth="1"/>
    <col min="1036" max="1037" width="12.5703125" style="1" customWidth="1"/>
    <col min="1038" max="1038" width="16.42578125" style="1" customWidth="1"/>
    <col min="1039" max="1039" width="12" style="1" customWidth="1"/>
    <col min="1040" max="1040" width="12.140625" style="1" customWidth="1"/>
    <col min="1041" max="1041" width="15.85546875" style="1" customWidth="1"/>
    <col min="1042" max="1042" width="11.7109375" style="1" customWidth="1"/>
    <col min="1043" max="1043" width="20.85546875" style="1" customWidth="1"/>
    <col min="1044" max="1044" width="15.7109375" style="1" customWidth="1"/>
    <col min="1045" max="1045" width="13.85546875" style="1" customWidth="1"/>
    <col min="1046" max="1046" width="19.42578125" style="1" customWidth="1"/>
    <col min="1047" max="1047" width="16" style="1" customWidth="1"/>
    <col min="1048" max="1049" width="11.85546875" style="1" customWidth="1"/>
    <col min="1050" max="1050" width="20.85546875" style="1" customWidth="1"/>
    <col min="1051" max="1281" width="9.140625" style="1"/>
    <col min="1282" max="1282" width="21.42578125" style="1" customWidth="1"/>
    <col min="1283" max="1283" width="9.140625" style="1"/>
    <col min="1284" max="1284" width="14" style="1" customWidth="1"/>
    <col min="1285" max="1286" width="9.140625" style="1"/>
    <col min="1287" max="1287" width="19.5703125" style="1" customWidth="1"/>
    <col min="1288" max="1288" width="10.5703125" style="1" customWidth="1"/>
    <col min="1289" max="1289" width="17.28515625" style="1" customWidth="1"/>
    <col min="1290" max="1291" width="11.85546875" style="1" customWidth="1"/>
    <col min="1292" max="1293" width="12.5703125" style="1" customWidth="1"/>
    <col min="1294" max="1294" width="16.42578125" style="1" customWidth="1"/>
    <col min="1295" max="1295" width="12" style="1" customWidth="1"/>
    <col min="1296" max="1296" width="12.140625" style="1" customWidth="1"/>
    <col min="1297" max="1297" width="15.85546875" style="1" customWidth="1"/>
    <col min="1298" max="1298" width="11.7109375" style="1" customWidth="1"/>
    <col min="1299" max="1299" width="20.85546875" style="1" customWidth="1"/>
    <col min="1300" max="1300" width="15.7109375" style="1" customWidth="1"/>
    <col min="1301" max="1301" width="13.85546875" style="1" customWidth="1"/>
    <col min="1302" max="1302" width="19.42578125" style="1" customWidth="1"/>
    <col min="1303" max="1303" width="16" style="1" customWidth="1"/>
    <col min="1304" max="1305" width="11.85546875" style="1" customWidth="1"/>
    <col min="1306" max="1306" width="20.85546875" style="1" customWidth="1"/>
    <col min="1307" max="1537" width="9.140625" style="1"/>
    <col min="1538" max="1538" width="21.42578125" style="1" customWidth="1"/>
    <col min="1539" max="1539" width="9.140625" style="1"/>
    <col min="1540" max="1540" width="14" style="1" customWidth="1"/>
    <col min="1541" max="1542" width="9.140625" style="1"/>
    <col min="1543" max="1543" width="19.5703125" style="1" customWidth="1"/>
    <col min="1544" max="1544" width="10.5703125" style="1" customWidth="1"/>
    <col min="1545" max="1545" width="17.28515625" style="1" customWidth="1"/>
    <col min="1546" max="1547" width="11.85546875" style="1" customWidth="1"/>
    <col min="1548" max="1549" width="12.5703125" style="1" customWidth="1"/>
    <col min="1550" max="1550" width="16.42578125" style="1" customWidth="1"/>
    <col min="1551" max="1551" width="12" style="1" customWidth="1"/>
    <col min="1552" max="1552" width="12.140625" style="1" customWidth="1"/>
    <col min="1553" max="1553" width="15.85546875" style="1" customWidth="1"/>
    <col min="1554" max="1554" width="11.7109375" style="1" customWidth="1"/>
    <col min="1555" max="1555" width="20.85546875" style="1" customWidth="1"/>
    <col min="1556" max="1556" width="15.7109375" style="1" customWidth="1"/>
    <col min="1557" max="1557" width="13.85546875" style="1" customWidth="1"/>
    <col min="1558" max="1558" width="19.42578125" style="1" customWidth="1"/>
    <col min="1559" max="1559" width="16" style="1" customWidth="1"/>
    <col min="1560" max="1561" width="11.85546875" style="1" customWidth="1"/>
    <col min="1562" max="1562" width="20.85546875" style="1" customWidth="1"/>
    <col min="1563" max="1793" width="9.140625" style="1"/>
    <col min="1794" max="1794" width="21.42578125" style="1" customWidth="1"/>
    <col min="1795" max="1795" width="9.140625" style="1"/>
    <col min="1796" max="1796" width="14" style="1" customWidth="1"/>
    <col min="1797" max="1798" width="9.140625" style="1"/>
    <col min="1799" max="1799" width="19.5703125" style="1" customWidth="1"/>
    <col min="1800" max="1800" width="10.5703125" style="1" customWidth="1"/>
    <col min="1801" max="1801" width="17.28515625" style="1" customWidth="1"/>
    <col min="1802" max="1803" width="11.85546875" style="1" customWidth="1"/>
    <col min="1804" max="1805" width="12.5703125" style="1" customWidth="1"/>
    <col min="1806" max="1806" width="16.42578125" style="1" customWidth="1"/>
    <col min="1807" max="1807" width="12" style="1" customWidth="1"/>
    <col min="1808" max="1808" width="12.140625" style="1" customWidth="1"/>
    <col min="1809" max="1809" width="15.85546875" style="1" customWidth="1"/>
    <col min="1810" max="1810" width="11.7109375" style="1" customWidth="1"/>
    <col min="1811" max="1811" width="20.85546875" style="1" customWidth="1"/>
    <col min="1812" max="1812" width="15.7109375" style="1" customWidth="1"/>
    <col min="1813" max="1813" width="13.85546875" style="1" customWidth="1"/>
    <col min="1814" max="1814" width="19.42578125" style="1" customWidth="1"/>
    <col min="1815" max="1815" width="16" style="1" customWidth="1"/>
    <col min="1816" max="1817" width="11.85546875" style="1" customWidth="1"/>
    <col min="1818" max="1818" width="20.85546875" style="1" customWidth="1"/>
    <col min="1819" max="2049" width="9.140625" style="1"/>
    <col min="2050" max="2050" width="21.42578125" style="1" customWidth="1"/>
    <col min="2051" max="2051" width="9.140625" style="1"/>
    <col min="2052" max="2052" width="14" style="1" customWidth="1"/>
    <col min="2053" max="2054" width="9.140625" style="1"/>
    <col min="2055" max="2055" width="19.5703125" style="1" customWidth="1"/>
    <col min="2056" max="2056" width="10.5703125" style="1" customWidth="1"/>
    <col min="2057" max="2057" width="17.28515625" style="1" customWidth="1"/>
    <col min="2058" max="2059" width="11.85546875" style="1" customWidth="1"/>
    <col min="2060" max="2061" width="12.5703125" style="1" customWidth="1"/>
    <col min="2062" max="2062" width="16.42578125" style="1" customWidth="1"/>
    <col min="2063" max="2063" width="12" style="1" customWidth="1"/>
    <col min="2064" max="2064" width="12.140625" style="1" customWidth="1"/>
    <col min="2065" max="2065" width="15.85546875" style="1" customWidth="1"/>
    <col min="2066" max="2066" width="11.7109375" style="1" customWidth="1"/>
    <col min="2067" max="2067" width="20.85546875" style="1" customWidth="1"/>
    <col min="2068" max="2068" width="15.7109375" style="1" customWidth="1"/>
    <col min="2069" max="2069" width="13.85546875" style="1" customWidth="1"/>
    <col min="2070" max="2070" width="19.42578125" style="1" customWidth="1"/>
    <col min="2071" max="2071" width="16" style="1" customWidth="1"/>
    <col min="2072" max="2073" width="11.85546875" style="1" customWidth="1"/>
    <col min="2074" max="2074" width="20.85546875" style="1" customWidth="1"/>
    <col min="2075" max="2305" width="9.140625" style="1"/>
    <col min="2306" max="2306" width="21.42578125" style="1" customWidth="1"/>
    <col min="2307" max="2307" width="9.140625" style="1"/>
    <col min="2308" max="2308" width="14" style="1" customWidth="1"/>
    <col min="2309" max="2310" width="9.140625" style="1"/>
    <col min="2311" max="2311" width="19.5703125" style="1" customWidth="1"/>
    <col min="2312" max="2312" width="10.5703125" style="1" customWidth="1"/>
    <col min="2313" max="2313" width="17.28515625" style="1" customWidth="1"/>
    <col min="2314" max="2315" width="11.85546875" style="1" customWidth="1"/>
    <col min="2316" max="2317" width="12.5703125" style="1" customWidth="1"/>
    <col min="2318" max="2318" width="16.42578125" style="1" customWidth="1"/>
    <col min="2319" max="2319" width="12" style="1" customWidth="1"/>
    <col min="2320" max="2320" width="12.140625" style="1" customWidth="1"/>
    <col min="2321" max="2321" width="15.85546875" style="1" customWidth="1"/>
    <col min="2322" max="2322" width="11.7109375" style="1" customWidth="1"/>
    <col min="2323" max="2323" width="20.85546875" style="1" customWidth="1"/>
    <col min="2324" max="2324" width="15.7109375" style="1" customWidth="1"/>
    <col min="2325" max="2325" width="13.85546875" style="1" customWidth="1"/>
    <col min="2326" max="2326" width="19.42578125" style="1" customWidth="1"/>
    <col min="2327" max="2327" width="16" style="1" customWidth="1"/>
    <col min="2328" max="2329" width="11.85546875" style="1" customWidth="1"/>
    <col min="2330" max="2330" width="20.85546875" style="1" customWidth="1"/>
    <col min="2331" max="2561" width="9.140625" style="1"/>
    <col min="2562" max="2562" width="21.42578125" style="1" customWidth="1"/>
    <col min="2563" max="2563" width="9.140625" style="1"/>
    <col min="2564" max="2564" width="14" style="1" customWidth="1"/>
    <col min="2565" max="2566" width="9.140625" style="1"/>
    <col min="2567" max="2567" width="19.5703125" style="1" customWidth="1"/>
    <col min="2568" max="2568" width="10.5703125" style="1" customWidth="1"/>
    <col min="2569" max="2569" width="17.28515625" style="1" customWidth="1"/>
    <col min="2570" max="2571" width="11.85546875" style="1" customWidth="1"/>
    <col min="2572" max="2573" width="12.5703125" style="1" customWidth="1"/>
    <col min="2574" max="2574" width="16.42578125" style="1" customWidth="1"/>
    <col min="2575" max="2575" width="12" style="1" customWidth="1"/>
    <col min="2576" max="2576" width="12.140625" style="1" customWidth="1"/>
    <col min="2577" max="2577" width="15.85546875" style="1" customWidth="1"/>
    <col min="2578" max="2578" width="11.7109375" style="1" customWidth="1"/>
    <col min="2579" max="2579" width="20.85546875" style="1" customWidth="1"/>
    <col min="2580" max="2580" width="15.7109375" style="1" customWidth="1"/>
    <col min="2581" max="2581" width="13.85546875" style="1" customWidth="1"/>
    <col min="2582" max="2582" width="19.42578125" style="1" customWidth="1"/>
    <col min="2583" max="2583" width="16" style="1" customWidth="1"/>
    <col min="2584" max="2585" width="11.85546875" style="1" customWidth="1"/>
    <col min="2586" max="2586" width="20.85546875" style="1" customWidth="1"/>
    <col min="2587" max="2817" width="9.140625" style="1"/>
    <col min="2818" max="2818" width="21.42578125" style="1" customWidth="1"/>
    <col min="2819" max="2819" width="9.140625" style="1"/>
    <col min="2820" max="2820" width="14" style="1" customWidth="1"/>
    <col min="2821" max="2822" width="9.140625" style="1"/>
    <col min="2823" max="2823" width="19.5703125" style="1" customWidth="1"/>
    <col min="2824" max="2824" width="10.5703125" style="1" customWidth="1"/>
    <col min="2825" max="2825" width="17.28515625" style="1" customWidth="1"/>
    <col min="2826" max="2827" width="11.85546875" style="1" customWidth="1"/>
    <col min="2828" max="2829" width="12.5703125" style="1" customWidth="1"/>
    <col min="2830" max="2830" width="16.42578125" style="1" customWidth="1"/>
    <col min="2831" max="2831" width="12" style="1" customWidth="1"/>
    <col min="2832" max="2832" width="12.140625" style="1" customWidth="1"/>
    <col min="2833" max="2833" width="15.85546875" style="1" customWidth="1"/>
    <col min="2834" max="2834" width="11.7109375" style="1" customWidth="1"/>
    <col min="2835" max="2835" width="20.85546875" style="1" customWidth="1"/>
    <col min="2836" max="2836" width="15.7109375" style="1" customWidth="1"/>
    <col min="2837" max="2837" width="13.85546875" style="1" customWidth="1"/>
    <col min="2838" max="2838" width="19.42578125" style="1" customWidth="1"/>
    <col min="2839" max="2839" width="16" style="1" customWidth="1"/>
    <col min="2840" max="2841" width="11.85546875" style="1" customWidth="1"/>
    <col min="2842" max="2842" width="20.85546875" style="1" customWidth="1"/>
    <col min="2843" max="3073" width="9.140625" style="1"/>
    <col min="3074" max="3074" width="21.42578125" style="1" customWidth="1"/>
    <col min="3075" max="3075" width="9.140625" style="1"/>
    <col min="3076" max="3076" width="14" style="1" customWidth="1"/>
    <col min="3077" max="3078" width="9.140625" style="1"/>
    <col min="3079" max="3079" width="19.5703125" style="1" customWidth="1"/>
    <col min="3080" max="3080" width="10.5703125" style="1" customWidth="1"/>
    <col min="3081" max="3081" width="17.28515625" style="1" customWidth="1"/>
    <col min="3082" max="3083" width="11.85546875" style="1" customWidth="1"/>
    <col min="3084" max="3085" width="12.5703125" style="1" customWidth="1"/>
    <col min="3086" max="3086" width="16.42578125" style="1" customWidth="1"/>
    <col min="3087" max="3087" width="12" style="1" customWidth="1"/>
    <col min="3088" max="3088" width="12.140625" style="1" customWidth="1"/>
    <col min="3089" max="3089" width="15.85546875" style="1" customWidth="1"/>
    <col min="3090" max="3090" width="11.7109375" style="1" customWidth="1"/>
    <col min="3091" max="3091" width="20.85546875" style="1" customWidth="1"/>
    <col min="3092" max="3092" width="15.7109375" style="1" customWidth="1"/>
    <col min="3093" max="3093" width="13.85546875" style="1" customWidth="1"/>
    <col min="3094" max="3094" width="19.42578125" style="1" customWidth="1"/>
    <col min="3095" max="3095" width="16" style="1" customWidth="1"/>
    <col min="3096" max="3097" width="11.85546875" style="1" customWidth="1"/>
    <col min="3098" max="3098" width="20.85546875" style="1" customWidth="1"/>
    <col min="3099" max="3329" width="9.140625" style="1"/>
    <col min="3330" max="3330" width="21.42578125" style="1" customWidth="1"/>
    <col min="3331" max="3331" width="9.140625" style="1"/>
    <col min="3332" max="3332" width="14" style="1" customWidth="1"/>
    <col min="3333" max="3334" width="9.140625" style="1"/>
    <col min="3335" max="3335" width="19.5703125" style="1" customWidth="1"/>
    <col min="3336" max="3336" width="10.5703125" style="1" customWidth="1"/>
    <col min="3337" max="3337" width="17.28515625" style="1" customWidth="1"/>
    <col min="3338" max="3339" width="11.85546875" style="1" customWidth="1"/>
    <col min="3340" max="3341" width="12.5703125" style="1" customWidth="1"/>
    <col min="3342" max="3342" width="16.42578125" style="1" customWidth="1"/>
    <col min="3343" max="3343" width="12" style="1" customWidth="1"/>
    <col min="3344" max="3344" width="12.140625" style="1" customWidth="1"/>
    <col min="3345" max="3345" width="15.85546875" style="1" customWidth="1"/>
    <col min="3346" max="3346" width="11.7109375" style="1" customWidth="1"/>
    <col min="3347" max="3347" width="20.85546875" style="1" customWidth="1"/>
    <col min="3348" max="3348" width="15.7109375" style="1" customWidth="1"/>
    <col min="3349" max="3349" width="13.85546875" style="1" customWidth="1"/>
    <col min="3350" max="3350" width="19.42578125" style="1" customWidth="1"/>
    <col min="3351" max="3351" width="16" style="1" customWidth="1"/>
    <col min="3352" max="3353" width="11.85546875" style="1" customWidth="1"/>
    <col min="3354" max="3354" width="20.85546875" style="1" customWidth="1"/>
    <col min="3355" max="3585" width="9.140625" style="1"/>
    <col min="3586" max="3586" width="21.42578125" style="1" customWidth="1"/>
    <col min="3587" max="3587" width="9.140625" style="1"/>
    <col min="3588" max="3588" width="14" style="1" customWidth="1"/>
    <col min="3589" max="3590" width="9.140625" style="1"/>
    <col min="3591" max="3591" width="19.5703125" style="1" customWidth="1"/>
    <col min="3592" max="3592" width="10.5703125" style="1" customWidth="1"/>
    <col min="3593" max="3593" width="17.28515625" style="1" customWidth="1"/>
    <col min="3594" max="3595" width="11.85546875" style="1" customWidth="1"/>
    <col min="3596" max="3597" width="12.5703125" style="1" customWidth="1"/>
    <col min="3598" max="3598" width="16.42578125" style="1" customWidth="1"/>
    <col min="3599" max="3599" width="12" style="1" customWidth="1"/>
    <col min="3600" max="3600" width="12.140625" style="1" customWidth="1"/>
    <col min="3601" max="3601" width="15.85546875" style="1" customWidth="1"/>
    <col min="3602" max="3602" width="11.7109375" style="1" customWidth="1"/>
    <col min="3603" max="3603" width="20.85546875" style="1" customWidth="1"/>
    <col min="3604" max="3604" width="15.7109375" style="1" customWidth="1"/>
    <col min="3605" max="3605" width="13.85546875" style="1" customWidth="1"/>
    <col min="3606" max="3606" width="19.42578125" style="1" customWidth="1"/>
    <col min="3607" max="3607" width="16" style="1" customWidth="1"/>
    <col min="3608" max="3609" width="11.85546875" style="1" customWidth="1"/>
    <col min="3610" max="3610" width="20.85546875" style="1" customWidth="1"/>
    <col min="3611" max="3841" width="9.140625" style="1"/>
    <col min="3842" max="3842" width="21.42578125" style="1" customWidth="1"/>
    <col min="3843" max="3843" width="9.140625" style="1"/>
    <col min="3844" max="3844" width="14" style="1" customWidth="1"/>
    <col min="3845" max="3846" width="9.140625" style="1"/>
    <col min="3847" max="3847" width="19.5703125" style="1" customWidth="1"/>
    <col min="3848" max="3848" width="10.5703125" style="1" customWidth="1"/>
    <col min="3849" max="3849" width="17.28515625" style="1" customWidth="1"/>
    <col min="3850" max="3851" width="11.85546875" style="1" customWidth="1"/>
    <col min="3852" max="3853" width="12.5703125" style="1" customWidth="1"/>
    <col min="3854" max="3854" width="16.42578125" style="1" customWidth="1"/>
    <col min="3855" max="3855" width="12" style="1" customWidth="1"/>
    <col min="3856" max="3856" width="12.140625" style="1" customWidth="1"/>
    <col min="3857" max="3857" width="15.85546875" style="1" customWidth="1"/>
    <col min="3858" max="3858" width="11.7109375" style="1" customWidth="1"/>
    <col min="3859" max="3859" width="20.85546875" style="1" customWidth="1"/>
    <col min="3860" max="3860" width="15.7109375" style="1" customWidth="1"/>
    <col min="3861" max="3861" width="13.85546875" style="1" customWidth="1"/>
    <col min="3862" max="3862" width="19.42578125" style="1" customWidth="1"/>
    <col min="3863" max="3863" width="16" style="1" customWidth="1"/>
    <col min="3864" max="3865" width="11.85546875" style="1" customWidth="1"/>
    <col min="3866" max="3866" width="20.85546875" style="1" customWidth="1"/>
    <col min="3867" max="4097" width="9.140625" style="1"/>
    <col min="4098" max="4098" width="21.42578125" style="1" customWidth="1"/>
    <col min="4099" max="4099" width="9.140625" style="1"/>
    <col min="4100" max="4100" width="14" style="1" customWidth="1"/>
    <col min="4101" max="4102" width="9.140625" style="1"/>
    <col min="4103" max="4103" width="19.5703125" style="1" customWidth="1"/>
    <col min="4104" max="4104" width="10.5703125" style="1" customWidth="1"/>
    <col min="4105" max="4105" width="17.28515625" style="1" customWidth="1"/>
    <col min="4106" max="4107" width="11.85546875" style="1" customWidth="1"/>
    <col min="4108" max="4109" width="12.5703125" style="1" customWidth="1"/>
    <col min="4110" max="4110" width="16.42578125" style="1" customWidth="1"/>
    <col min="4111" max="4111" width="12" style="1" customWidth="1"/>
    <col min="4112" max="4112" width="12.140625" style="1" customWidth="1"/>
    <col min="4113" max="4113" width="15.85546875" style="1" customWidth="1"/>
    <col min="4114" max="4114" width="11.7109375" style="1" customWidth="1"/>
    <col min="4115" max="4115" width="20.85546875" style="1" customWidth="1"/>
    <col min="4116" max="4116" width="15.7109375" style="1" customWidth="1"/>
    <col min="4117" max="4117" width="13.85546875" style="1" customWidth="1"/>
    <col min="4118" max="4118" width="19.42578125" style="1" customWidth="1"/>
    <col min="4119" max="4119" width="16" style="1" customWidth="1"/>
    <col min="4120" max="4121" width="11.85546875" style="1" customWidth="1"/>
    <col min="4122" max="4122" width="20.85546875" style="1" customWidth="1"/>
    <col min="4123" max="4353" width="9.140625" style="1"/>
    <col min="4354" max="4354" width="21.42578125" style="1" customWidth="1"/>
    <col min="4355" max="4355" width="9.140625" style="1"/>
    <col min="4356" max="4356" width="14" style="1" customWidth="1"/>
    <col min="4357" max="4358" width="9.140625" style="1"/>
    <col min="4359" max="4359" width="19.5703125" style="1" customWidth="1"/>
    <col min="4360" max="4360" width="10.5703125" style="1" customWidth="1"/>
    <col min="4361" max="4361" width="17.28515625" style="1" customWidth="1"/>
    <col min="4362" max="4363" width="11.85546875" style="1" customWidth="1"/>
    <col min="4364" max="4365" width="12.5703125" style="1" customWidth="1"/>
    <col min="4366" max="4366" width="16.42578125" style="1" customWidth="1"/>
    <col min="4367" max="4367" width="12" style="1" customWidth="1"/>
    <col min="4368" max="4368" width="12.140625" style="1" customWidth="1"/>
    <col min="4369" max="4369" width="15.85546875" style="1" customWidth="1"/>
    <col min="4370" max="4370" width="11.7109375" style="1" customWidth="1"/>
    <col min="4371" max="4371" width="20.85546875" style="1" customWidth="1"/>
    <col min="4372" max="4372" width="15.7109375" style="1" customWidth="1"/>
    <col min="4373" max="4373" width="13.85546875" style="1" customWidth="1"/>
    <col min="4374" max="4374" width="19.42578125" style="1" customWidth="1"/>
    <col min="4375" max="4375" width="16" style="1" customWidth="1"/>
    <col min="4376" max="4377" width="11.85546875" style="1" customWidth="1"/>
    <col min="4378" max="4378" width="20.85546875" style="1" customWidth="1"/>
    <col min="4379" max="4609" width="9.140625" style="1"/>
    <col min="4610" max="4610" width="21.42578125" style="1" customWidth="1"/>
    <col min="4611" max="4611" width="9.140625" style="1"/>
    <col min="4612" max="4612" width="14" style="1" customWidth="1"/>
    <col min="4613" max="4614" width="9.140625" style="1"/>
    <col min="4615" max="4615" width="19.5703125" style="1" customWidth="1"/>
    <col min="4616" max="4616" width="10.5703125" style="1" customWidth="1"/>
    <col min="4617" max="4617" width="17.28515625" style="1" customWidth="1"/>
    <col min="4618" max="4619" width="11.85546875" style="1" customWidth="1"/>
    <col min="4620" max="4621" width="12.5703125" style="1" customWidth="1"/>
    <col min="4622" max="4622" width="16.42578125" style="1" customWidth="1"/>
    <col min="4623" max="4623" width="12" style="1" customWidth="1"/>
    <col min="4624" max="4624" width="12.140625" style="1" customWidth="1"/>
    <col min="4625" max="4625" width="15.85546875" style="1" customWidth="1"/>
    <col min="4626" max="4626" width="11.7109375" style="1" customWidth="1"/>
    <col min="4627" max="4627" width="20.85546875" style="1" customWidth="1"/>
    <col min="4628" max="4628" width="15.7109375" style="1" customWidth="1"/>
    <col min="4629" max="4629" width="13.85546875" style="1" customWidth="1"/>
    <col min="4630" max="4630" width="19.42578125" style="1" customWidth="1"/>
    <col min="4631" max="4631" width="16" style="1" customWidth="1"/>
    <col min="4632" max="4633" width="11.85546875" style="1" customWidth="1"/>
    <col min="4634" max="4634" width="20.85546875" style="1" customWidth="1"/>
    <col min="4635" max="4865" width="9.140625" style="1"/>
    <col min="4866" max="4866" width="21.42578125" style="1" customWidth="1"/>
    <col min="4867" max="4867" width="9.140625" style="1"/>
    <col min="4868" max="4868" width="14" style="1" customWidth="1"/>
    <col min="4869" max="4870" width="9.140625" style="1"/>
    <col min="4871" max="4871" width="19.5703125" style="1" customWidth="1"/>
    <col min="4872" max="4872" width="10.5703125" style="1" customWidth="1"/>
    <col min="4873" max="4873" width="17.28515625" style="1" customWidth="1"/>
    <col min="4874" max="4875" width="11.85546875" style="1" customWidth="1"/>
    <col min="4876" max="4877" width="12.5703125" style="1" customWidth="1"/>
    <col min="4878" max="4878" width="16.42578125" style="1" customWidth="1"/>
    <col min="4879" max="4879" width="12" style="1" customWidth="1"/>
    <col min="4880" max="4880" width="12.140625" style="1" customWidth="1"/>
    <col min="4881" max="4881" width="15.85546875" style="1" customWidth="1"/>
    <col min="4882" max="4882" width="11.7109375" style="1" customWidth="1"/>
    <col min="4883" max="4883" width="20.85546875" style="1" customWidth="1"/>
    <col min="4884" max="4884" width="15.7109375" style="1" customWidth="1"/>
    <col min="4885" max="4885" width="13.85546875" style="1" customWidth="1"/>
    <col min="4886" max="4886" width="19.42578125" style="1" customWidth="1"/>
    <col min="4887" max="4887" width="16" style="1" customWidth="1"/>
    <col min="4888" max="4889" width="11.85546875" style="1" customWidth="1"/>
    <col min="4890" max="4890" width="20.85546875" style="1" customWidth="1"/>
    <col min="4891" max="5121" width="9.140625" style="1"/>
    <col min="5122" max="5122" width="21.42578125" style="1" customWidth="1"/>
    <col min="5123" max="5123" width="9.140625" style="1"/>
    <col min="5124" max="5124" width="14" style="1" customWidth="1"/>
    <col min="5125" max="5126" width="9.140625" style="1"/>
    <col min="5127" max="5127" width="19.5703125" style="1" customWidth="1"/>
    <col min="5128" max="5128" width="10.5703125" style="1" customWidth="1"/>
    <col min="5129" max="5129" width="17.28515625" style="1" customWidth="1"/>
    <col min="5130" max="5131" width="11.85546875" style="1" customWidth="1"/>
    <col min="5132" max="5133" width="12.5703125" style="1" customWidth="1"/>
    <col min="5134" max="5134" width="16.42578125" style="1" customWidth="1"/>
    <col min="5135" max="5135" width="12" style="1" customWidth="1"/>
    <col min="5136" max="5136" width="12.140625" style="1" customWidth="1"/>
    <col min="5137" max="5137" width="15.85546875" style="1" customWidth="1"/>
    <col min="5138" max="5138" width="11.7109375" style="1" customWidth="1"/>
    <col min="5139" max="5139" width="20.85546875" style="1" customWidth="1"/>
    <col min="5140" max="5140" width="15.7109375" style="1" customWidth="1"/>
    <col min="5141" max="5141" width="13.85546875" style="1" customWidth="1"/>
    <col min="5142" max="5142" width="19.42578125" style="1" customWidth="1"/>
    <col min="5143" max="5143" width="16" style="1" customWidth="1"/>
    <col min="5144" max="5145" width="11.85546875" style="1" customWidth="1"/>
    <col min="5146" max="5146" width="20.85546875" style="1" customWidth="1"/>
    <col min="5147" max="5377" width="9.140625" style="1"/>
    <col min="5378" max="5378" width="21.42578125" style="1" customWidth="1"/>
    <col min="5379" max="5379" width="9.140625" style="1"/>
    <col min="5380" max="5380" width="14" style="1" customWidth="1"/>
    <col min="5381" max="5382" width="9.140625" style="1"/>
    <col min="5383" max="5383" width="19.5703125" style="1" customWidth="1"/>
    <col min="5384" max="5384" width="10.5703125" style="1" customWidth="1"/>
    <col min="5385" max="5385" width="17.28515625" style="1" customWidth="1"/>
    <col min="5386" max="5387" width="11.85546875" style="1" customWidth="1"/>
    <col min="5388" max="5389" width="12.5703125" style="1" customWidth="1"/>
    <col min="5390" max="5390" width="16.42578125" style="1" customWidth="1"/>
    <col min="5391" max="5391" width="12" style="1" customWidth="1"/>
    <col min="5392" max="5392" width="12.140625" style="1" customWidth="1"/>
    <col min="5393" max="5393" width="15.85546875" style="1" customWidth="1"/>
    <col min="5394" max="5394" width="11.7109375" style="1" customWidth="1"/>
    <col min="5395" max="5395" width="20.85546875" style="1" customWidth="1"/>
    <col min="5396" max="5396" width="15.7109375" style="1" customWidth="1"/>
    <col min="5397" max="5397" width="13.85546875" style="1" customWidth="1"/>
    <col min="5398" max="5398" width="19.42578125" style="1" customWidth="1"/>
    <col min="5399" max="5399" width="16" style="1" customWidth="1"/>
    <col min="5400" max="5401" width="11.85546875" style="1" customWidth="1"/>
    <col min="5402" max="5402" width="20.85546875" style="1" customWidth="1"/>
    <col min="5403" max="5633" width="9.140625" style="1"/>
    <col min="5634" max="5634" width="21.42578125" style="1" customWidth="1"/>
    <col min="5635" max="5635" width="9.140625" style="1"/>
    <col min="5636" max="5636" width="14" style="1" customWidth="1"/>
    <col min="5637" max="5638" width="9.140625" style="1"/>
    <col min="5639" max="5639" width="19.5703125" style="1" customWidth="1"/>
    <col min="5640" max="5640" width="10.5703125" style="1" customWidth="1"/>
    <col min="5641" max="5641" width="17.28515625" style="1" customWidth="1"/>
    <col min="5642" max="5643" width="11.85546875" style="1" customWidth="1"/>
    <col min="5644" max="5645" width="12.5703125" style="1" customWidth="1"/>
    <col min="5646" max="5646" width="16.42578125" style="1" customWidth="1"/>
    <col min="5647" max="5647" width="12" style="1" customWidth="1"/>
    <col min="5648" max="5648" width="12.140625" style="1" customWidth="1"/>
    <col min="5649" max="5649" width="15.85546875" style="1" customWidth="1"/>
    <col min="5650" max="5650" width="11.7109375" style="1" customWidth="1"/>
    <col min="5651" max="5651" width="20.85546875" style="1" customWidth="1"/>
    <col min="5652" max="5652" width="15.7109375" style="1" customWidth="1"/>
    <col min="5653" max="5653" width="13.85546875" style="1" customWidth="1"/>
    <col min="5654" max="5654" width="19.42578125" style="1" customWidth="1"/>
    <col min="5655" max="5655" width="16" style="1" customWidth="1"/>
    <col min="5656" max="5657" width="11.85546875" style="1" customWidth="1"/>
    <col min="5658" max="5658" width="20.85546875" style="1" customWidth="1"/>
    <col min="5659" max="5889" width="9.140625" style="1"/>
    <col min="5890" max="5890" width="21.42578125" style="1" customWidth="1"/>
    <col min="5891" max="5891" width="9.140625" style="1"/>
    <col min="5892" max="5892" width="14" style="1" customWidth="1"/>
    <col min="5893" max="5894" width="9.140625" style="1"/>
    <col min="5895" max="5895" width="19.5703125" style="1" customWidth="1"/>
    <col min="5896" max="5896" width="10.5703125" style="1" customWidth="1"/>
    <col min="5897" max="5897" width="17.28515625" style="1" customWidth="1"/>
    <col min="5898" max="5899" width="11.85546875" style="1" customWidth="1"/>
    <col min="5900" max="5901" width="12.5703125" style="1" customWidth="1"/>
    <col min="5902" max="5902" width="16.42578125" style="1" customWidth="1"/>
    <col min="5903" max="5903" width="12" style="1" customWidth="1"/>
    <col min="5904" max="5904" width="12.140625" style="1" customWidth="1"/>
    <col min="5905" max="5905" width="15.85546875" style="1" customWidth="1"/>
    <col min="5906" max="5906" width="11.7109375" style="1" customWidth="1"/>
    <col min="5907" max="5907" width="20.85546875" style="1" customWidth="1"/>
    <col min="5908" max="5908" width="15.7109375" style="1" customWidth="1"/>
    <col min="5909" max="5909" width="13.85546875" style="1" customWidth="1"/>
    <col min="5910" max="5910" width="19.42578125" style="1" customWidth="1"/>
    <col min="5911" max="5911" width="16" style="1" customWidth="1"/>
    <col min="5912" max="5913" width="11.85546875" style="1" customWidth="1"/>
    <col min="5914" max="5914" width="20.85546875" style="1" customWidth="1"/>
    <col min="5915" max="6145" width="9.140625" style="1"/>
    <col min="6146" max="6146" width="21.42578125" style="1" customWidth="1"/>
    <col min="6147" max="6147" width="9.140625" style="1"/>
    <col min="6148" max="6148" width="14" style="1" customWidth="1"/>
    <col min="6149" max="6150" width="9.140625" style="1"/>
    <col min="6151" max="6151" width="19.5703125" style="1" customWidth="1"/>
    <col min="6152" max="6152" width="10.5703125" style="1" customWidth="1"/>
    <col min="6153" max="6153" width="17.28515625" style="1" customWidth="1"/>
    <col min="6154" max="6155" width="11.85546875" style="1" customWidth="1"/>
    <col min="6156" max="6157" width="12.5703125" style="1" customWidth="1"/>
    <col min="6158" max="6158" width="16.42578125" style="1" customWidth="1"/>
    <col min="6159" max="6159" width="12" style="1" customWidth="1"/>
    <col min="6160" max="6160" width="12.140625" style="1" customWidth="1"/>
    <col min="6161" max="6161" width="15.85546875" style="1" customWidth="1"/>
    <col min="6162" max="6162" width="11.7109375" style="1" customWidth="1"/>
    <col min="6163" max="6163" width="20.85546875" style="1" customWidth="1"/>
    <col min="6164" max="6164" width="15.7109375" style="1" customWidth="1"/>
    <col min="6165" max="6165" width="13.85546875" style="1" customWidth="1"/>
    <col min="6166" max="6166" width="19.42578125" style="1" customWidth="1"/>
    <col min="6167" max="6167" width="16" style="1" customWidth="1"/>
    <col min="6168" max="6169" width="11.85546875" style="1" customWidth="1"/>
    <col min="6170" max="6170" width="20.85546875" style="1" customWidth="1"/>
    <col min="6171" max="6401" width="9.140625" style="1"/>
    <col min="6402" max="6402" width="21.42578125" style="1" customWidth="1"/>
    <col min="6403" max="6403" width="9.140625" style="1"/>
    <col min="6404" max="6404" width="14" style="1" customWidth="1"/>
    <col min="6405" max="6406" width="9.140625" style="1"/>
    <col min="6407" max="6407" width="19.5703125" style="1" customWidth="1"/>
    <col min="6408" max="6408" width="10.5703125" style="1" customWidth="1"/>
    <col min="6409" max="6409" width="17.28515625" style="1" customWidth="1"/>
    <col min="6410" max="6411" width="11.85546875" style="1" customWidth="1"/>
    <col min="6412" max="6413" width="12.5703125" style="1" customWidth="1"/>
    <col min="6414" max="6414" width="16.42578125" style="1" customWidth="1"/>
    <col min="6415" max="6415" width="12" style="1" customWidth="1"/>
    <col min="6416" max="6416" width="12.140625" style="1" customWidth="1"/>
    <col min="6417" max="6417" width="15.85546875" style="1" customWidth="1"/>
    <col min="6418" max="6418" width="11.7109375" style="1" customWidth="1"/>
    <col min="6419" max="6419" width="20.85546875" style="1" customWidth="1"/>
    <col min="6420" max="6420" width="15.7109375" style="1" customWidth="1"/>
    <col min="6421" max="6421" width="13.85546875" style="1" customWidth="1"/>
    <col min="6422" max="6422" width="19.42578125" style="1" customWidth="1"/>
    <col min="6423" max="6423" width="16" style="1" customWidth="1"/>
    <col min="6424" max="6425" width="11.85546875" style="1" customWidth="1"/>
    <col min="6426" max="6426" width="20.85546875" style="1" customWidth="1"/>
    <col min="6427" max="6657" width="9.140625" style="1"/>
    <col min="6658" max="6658" width="21.42578125" style="1" customWidth="1"/>
    <col min="6659" max="6659" width="9.140625" style="1"/>
    <col min="6660" max="6660" width="14" style="1" customWidth="1"/>
    <col min="6661" max="6662" width="9.140625" style="1"/>
    <col min="6663" max="6663" width="19.5703125" style="1" customWidth="1"/>
    <col min="6664" max="6664" width="10.5703125" style="1" customWidth="1"/>
    <col min="6665" max="6665" width="17.28515625" style="1" customWidth="1"/>
    <col min="6666" max="6667" width="11.85546875" style="1" customWidth="1"/>
    <col min="6668" max="6669" width="12.5703125" style="1" customWidth="1"/>
    <col min="6670" max="6670" width="16.42578125" style="1" customWidth="1"/>
    <col min="6671" max="6671" width="12" style="1" customWidth="1"/>
    <col min="6672" max="6672" width="12.140625" style="1" customWidth="1"/>
    <col min="6673" max="6673" width="15.85546875" style="1" customWidth="1"/>
    <col min="6674" max="6674" width="11.7109375" style="1" customWidth="1"/>
    <col min="6675" max="6675" width="20.85546875" style="1" customWidth="1"/>
    <col min="6676" max="6676" width="15.7109375" style="1" customWidth="1"/>
    <col min="6677" max="6677" width="13.85546875" style="1" customWidth="1"/>
    <col min="6678" max="6678" width="19.42578125" style="1" customWidth="1"/>
    <col min="6679" max="6679" width="16" style="1" customWidth="1"/>
    <col min="6680" max="6681" width="11.85546875" style="1" customWidth="1"/>
    <col min="6682" max="6682" width="20.85546875" style="1" customWidth="1"/>
    <col min="6683" max="6913" width="9.140625" style="1"/>
    <col min="6914" max="6914" width="21.42578125" style="1" customWidth="1"/>
    <col min="6915" max="6915" width="9.140625" style="1"/>
    <col min="6916" max="6916" width="14" style="1" customWidth="1"/>
    <col min="6917" max="6918" width="9.140625" style="1"/>
    <col min="6919" max="6919" width="19.5703125" style="1" customWidth="1"/>
    <col min="6920" max="6920" width="10.5703125" style="1" customWidth="1"/>
    <col min="6921" max="6921" width="17.28515625" style="1" customWidth="1"/>
    <col min="6922" max="6923" width="11.85546875" style="1" customWidth="1"/>
    <col min="6924" max="6925" width="12.5703125" style="1" customWidth="1"/>
    <col min="6926" max="6926" width="16.42578125" style="1" customWidth="1"/>
    <col min="6927" max="6927" width="12" style="1" customWidth="1"/>
    <col min="6928" max="6928" width="12.140625" style="1" customWidth="1"/>
    <col min="6929" max="6929" width="15.85546875" style="1" customWidth="1"/>
    <col min="6930" max="6930" width="11.7109375" style="1" customWidth="1"/>
    <col min="6931" max="6931" width="20.85546875" style="1" customWidth="1"/>
    <col min="6932" max="6932" width="15.7109375" style="1" customWidth="1"/>
    <col min="6933" max="6933" width="13.85546875" style="1" customWidth="1"/>
    <col min="6934" max="6934" width="19.42578125" style="1" customWidth="1"/>
    <col min="6935" max="6935" width="16" style="1" customWidth="1"/>
    <col min="6936" max="6937" width="11.85546875" style="1" customWidth="1"/>
    <col min="6938" max="6938" width="20.85546875" style="1" customWidth="1"/>
    <col min="6939" max="7169" width="9.140625" style="1"/>
    <col min="7170" max="7170" width="21.42578125" style="1" customWidth="1"/>
    <col min="7171" max="7171" width="9.140625" style="1"/>
    <col min="7172" max="7172" width="14" style="1" customWidth="1"/>
    <col min="7173" max="7174" width="9.140625" style="1"/>
    <col min="7175" max="7175" width="19.5703125" style="1" customWidth="1"/>
    <col min="7176" max="7176" width="10.5703125" style="1" customWidth="1"/>
    <col min="7177" max="7177" width="17.28515625" style="1" customWidth="1"/>
    <col min="7178" max="7179" width="11.85546875" style="1" customWidth="1"/>
    <col min="7180" max="7181" width="12.5703125" style="1" customWidth="1"/>
    <col min="7182" max="7182" width="16.42578125" style="1" customWidth="1"/>
    <col min="7183" max="7183" width="12" style="1" customWidth="1"/>
    <col min="7184" max="7184" width="12.140625" style="1" customWidth="1"/>
    <col min="7185" max="7185" width="15.85546875" style="1" customWidth="1"/>
    <col min="7186" max="7186" width="11.7109375" style="1" customWidth="1"/>
    <col min="7187" max="7187" width="20.85546875" style="1" customWidth="1"/>
    <col min="7188" max="7188" width="15.7109375" style="1" customWidth="1"/>
    <col min="7189" max="7189" width="13.85546875" style="1" customWidth="1"/>
    <col min="7190" max="7190" width="19.42578125" style="1" customWidth="1"/>
    <col min="7191" max="7191" width="16" style="1" customWidth="1"/>
    <col min="7192" max="7193" width="11.85546875" style="1" customWidth="1"/>
    <col min="7194" max="7194" width="20.85546875" style="1" customWidth="1"/>
    <col min="7195" max="7425" width="9.140625" style="1"/>
    <col min="7426" max="7426" width="21.42578125" style="1" customWidth="1"/>
    <col min="7427" max="7427" width="9.140625" style="1"/>
    <col min="7428" max="7428" width="14" style="1" customWidth="1"/>
    <col min="7429" max="7430" width="9.140625" style="1"/>
    <col min="7431" max="7431" width="19.5703125" style="1" customWidth="1"/>
    <col min="7432" max="7432" width="10.5703125" style="1" customWidth="1"/>
    <col min="7433" max="7433" width="17.28515625" style="1" customWidth="1"/>
    <col min="7434" max="7435" width="11.85546875" style="1" customWidth="1"/>
    <col min="7436" max="7437" width="12.5703125" style="1" customWidth="1"/>
    <col min="7438" max="7438" width="16.42578125" style="1" customWidth="1"/>
    <col min="7439" max="7439" width="12" style="1" customWidth="1"/>
    <col min="7440" max="7440" width="12.140625" style="1" customWidth="1"/>
    <col min="7441" max="7441" width="15.85546875" style="1" customWidth="1"/>
    <col min="7442" max="7442" width="11.7109375" style="1" customWidth="1"/>
    <col min="7443" max="7443" width="20.85546875" style="1" customWidth="1"/>
    <col min="7444" max="7444" width="15.7109375" style="1" customWidth="1"/>
    <col min="7445" max="7445" width="13.85546875" style="1" customWidth="1"/>
    <col min="7446" max="7446" width="19.42578125" style="1" customWidth="1"/>
    <col min="7447" max="7447" width="16" style="1" customWidth="1"/>
    <col min="7448" max="7449" width="11.85546875" style="1" customWidth="1"/>
    <col min="7450" max="7450" width="20.85546875" style="1" customWidth="1"/>
    <col min="7451" max="7681" width="9.140625" style="1"/>
    <col min="7682" max="7682" width="21.42578125" style="1" customWidth="1"/>
    <col min="7683" max="7683" width="9.140625" style="1"/>
    <col min="7684" max="7684" width="14" style="1" customWidth="1"/>
    <col min="7685" max="7686" width="9.140625" style="1"/>
    <col min="7687" max="7687" width="19.5703125" style="1" customWidth="1"/>
    <col min="7688" max="7688" width="10.5703125" style="1" customWidth="1"/>
    <col min="7689" max="7689" width="17.28515625" style="1" customWidth="1"/>
    <col min="7690" max="7691" width="11.85546875" style="1" customWidth="1"/>
    <col min="7692" max="7693" width="12.5703125" style="1" customWidth="1"/>
    <col min="7694" max="7694" width="16.42578125" style="1" customWidth="1"/>
    <col min="7695" max="7695" width="12" style="1" customWidth="1"/>
    <col min="7696" max="7696" width="12.140625" style="1" customWidth="1"/>
    <col min="7697" max="7697" width="15.85546875" style="1" customWidth="1"/>
    <col min="7698" max="7698" width="11.7109375" style="1" customWidth="1"/>
    <col min="7699" max="7699" width="20.85546875" style="1" customWidth="1"/>
    <col min="7700" max="7700" width="15.7109375" style="1" customWidth="1"/>
    <col min="7701" max="7701" width="13.85546875" style="1" customWidth="1"/>
    <col min="7702" max="7702" width="19.42578125" style="1" customWidth="1"/>
    <col min="7703" max="7703" width="16" style="1" customWidth="1"/>
    <col min="7704" max="7705" width="11.85546875" style="1" customWidth="1"/>
    <col min="7706" max="7706" width="20.85546875" style="1" customWidth="1"/>
    <col min="7707" max="7937" width="9.140625" style="1"/>
    <col min="7938" max="7938" width="21.42578125" style="1" customWidth="1"/>
    <col min="7939" max="7939" width="9.140625" style="1"/>
    <col min="7940" max="7940" width="14" style="1" customWidth="1"/>
    <col min="7941" max="7942" width="9.140625" style="1"/>
    <col min="7943" max="7943" width="19.5703125" style="1" customWidth="1"/>
    <col min="7944" max="7944" width="10.5703125" style="1" customWidth="1"/>
    <col min="7945" max="7945" width="17.28515625" style="1" customWidth="1"/>
    <col min="7946" max="7947" width="11.85546875" style="1" customWidth="1"/>
    <col min="7948" max="7949" width="12.5703125" style="1" customWidth="1"/>
    <col min="7950" max="7950" width="16.42578125" style="1" customWidth="1"/>
    <col min="7951" max="7951" width="12" style="1" customWidth="1"/>
    <col min="7952" max="7952" width="12.140625" style="1" customWidth="1"/>
    <col min="7953" max="7953" width="15.85546875" style="1" customWidth="1"/>
    <col min="7954" max="7954" width="11.7109375" style="1" customWidth="1"/>
    <col min="7955" max="7955" width="20.85546875" style="1" customWidth="1"/>
    <col min="7956" max="7956" width="15.7109375" style="1" customWidth="1"/>
    <col min="7957" max="7957" width="13.85546875" style="1" customWidth="1"/>
    <col min="7958" max="7958" width="19.42578125" style="1" customWidth="1"/>
    <col min="7959" max="7959" width="16" style="1" customWidth="1"/>
    <col min="7960" max="7961" width="11.85546875" style="1" customWidth="1"/>
    <col min="7962" max="7962" width="20.85546875" style="1" customWidth="1"/>
    <col min="7963" max="8193" width="9.140625" style="1"/>
    <col min="8194" max="8194" width="21.42578125" style="1" customWidth="1"/>
    <col min="8195" max="8195" width="9.140625" style="1"/>
    <col min="8196" max="8196" width="14" style="1" customWidth="1"/>
    <col min="8197" max="8198" width="9.140625" style="1"/>
    <col min="8199" max="8199" width="19.5703125" style="1" customWidth="1"/>
    <col min="8200" max="8200" width="10.5703125" style="1" customWidth="1"/>
    <col min="8201" max="8201" width="17.28515625" style="1" customWidth="1"/>
    <col min="8202" max="8203" width="11.85546875" style="1" customWidth="1"/>
    <col min="8204" max="8205" width="12.5703125" style="1" customWidth="1"/>
    <col min="8206" max="8206" width="16.42578125" style="1" customWidth="1"/>
    <col min="8207" max="8207" width="12" style="1" customWidth="1"/>
    <col min="8208" max="8208" width="12.140625" style="1" customWidth="1"/>
    <col min="8209" max="8209" width="15.85546875" style="1" customWidth="1"/>
    <col min="8210" max="8210" width="11.7109375" style="1" customWidth="1"/>
    <col min="8211" max="8211" width="20.85546875" style="1" customWidth="1"/>
    <col min="8212" max="8212" width="15.7109375" style="1" customWidth="1"/>
    <col min="8213" max="8213" width="13.85546875" style="1" customWidth="1"/>
    <col min="8214" max="8214" width="19.42578125" style="1" customWidth="1"/>
    <col min="8215" max="8215" width="16" style="1" customWidth="1"/>
    <col min="8216" max="8217" width="11.85546875" style="1" customWidth="1"/>
    <col min="8218" max="8218" width="20.85546875" style="1" customWidth="1"/>
    <col min="8219" max="8449" width="9.140625" style="1"/>
    <col min="8450" max="8450" width="21.42578125" style="1" customWidth="1"/>
    <col min="8451" max="8451" width="9.140625" style="1"/>
    <col min="8452" max="8452" width="14" style="1" customWidth="1"/>
    <col min="8453" max="8454" width="9.140625" style="1"/>
    <col min="8455" max="8455" width="19.5703125" style="1" customWidth="1"/>
    <col min="8456" max="8456" width="10.5703125" style="1" customWidth="1"/>
    <col min="8457" max="8457" width="17.28515625" style="1" customWidth="1"/>
    <col min="8458" max="8459" width="11.85546875" style="1" customWidth="1"/>
    <col min="8460" max="8461" width="12.5703125" style="1" customWidth="1"/>
    <col min="8462" max="8462" width="16.42578125" style="1" customWidth="1"/>
    <col min="8463" max="8463" width="12" style="1" customWidth="1"/>
    <col min="8464" max="8464" width="12.140625" style="1" customWidth="1"/>
    <col min="8465" max="8465" width="15.85546875" style="1" customWidth="1"/>
    <col min="8466" max="8466" width="11.7109375" style="1" customWidth="1"/>
    <col min="8467" max="8467" width="20.85546875" style="1" customWidth="1"/>
    <col min="8468" max="8468" width="15.7109375" style="1" customWidth="1"/>
    <col min="8469" max="8469" width="13.85546875" style="1" customWidth="1"/>
    <col min="8470" max="8470" width="19.42578125" style="1" customWidth="1"/>
    <col min="8471" max="8471" width="16" style="1" customWidth="1"/>
    <col min="8472" max="8473" width="11.85546875" style="1" customWidth="1"/>
    <col min="8474" max="8474" width="20.85546875" style="1" customWidth="1"/>
    <col min="8475" max="8705" width="9.140625" style="1"/>
    <col min="8706" max="8706" width="21.42578125" style="1" customWidth="1"/>
    <col min="8707" max="8707" width="9.140625" style="1"/>
    <col min="8708" max="8708" width="14" style="1" customWidth="1"/>
    <col min="8709" max="8710" width="9.140625" style="1"/>
    <col min="8711" max="8711" width="19.5703125" style="1" customWidth="1"/>
    <col min="8712" max="8712" width="10.5703125" style="1" customWidth="1"/>
    <col min="8713" max="8713" width="17.28515625" style="1" customWidth="1"/>
    <col min="8714" max="8715" width="11.85546875" style="1" customWidth="1"/>
    <col min="8716" max="8717" width="12.5703125" style="1" customWidth="1"/>
    <col min="8718" max="8718" width="16.42578125" style="1" customWidth="1"/>
    <col min="8719" max="8719" width="12" style="1" customWidth="1"/>
    <col min="8720" max="8720" width="12.140625" style="1" customWidth="1"/>
    <col min="8721" max="8721" width="15.85546875" style="1" customWidth="1"/>
    <col min="8722" max="8722" width="11.7109375" style="1" customWidth="1"/>
    <col min="8723" max="8723" width="20.85546875" style="1" customWidth="1"/>
    <col min="8724" max="8724" width="15.7109375" style="1" customWidth="1"/>
    <col min="8725" max="8725" width="13.85546875" style="1" customWidth="1"/>
    <col min="8726" max="8726" width="19.42578125" style="1" customWidth="1"/>
    <col min="8727" max="8727" width="16" style="1" customWidth="1"/>
    <col min="8728" max="8729" width="11.85546875" style="1" customWidth="1"/>
    <col min="8730" max="8730" width="20.85546875" style="1" customWidth="1"/>
    <col min="8731" max="8961" width="9.140625" style="1"/>
    <col min="8962" max="8962" width="21.42578125" style="1" customWidth="1"/>
    <col min="8963" max="8963" width="9.140625" style="1"/>
    <col min="8964" max="8964" width="14" style="1" customWidth="1"/>
    <col min="8965" max="8966" width="9.140625" style="1"/>
    <col min="8967" max="8967" width="19.5703125" style="1" customWidth="1"/>
    <col min="8968" max="8968" width="10.5703125" style="1" customWidth="1"/>
    <col min="8969" max="8969" width="17.28515625" style="1" customWidth="1"/>
    <col min="8970" max="8971" width="11.85546875" style="1" customWidth="1"/>
    <col min="8972" max="8973" width="12.5703125" style="1" customWidth="1"/>
    <col min="8974" max="8974" width="16.42578125" style="1" customWidth="1"/>
    <col min="8975" max="8975" width="12" style="1" customWidth="1"/>
    <col min="8976" max="8976" width="12.140625" style="1" customWidth="1"/>
    <col min="8977" max="8977" width="15.85546875" style="1" customWidth="1"/>
    <col min="8978" max="8978" width="11.7109375" style="1" customWidth="1"/>
    <col min="8979" max="8979" width="20.85546875" style="1" customWidth="1"/>
    <col min="8980" max="8980" width="15.7109375" style="1" customWidth="1"/>
    <col min="8981" max="8981" width="13.85546875" style="1" customWidth="1"/>
    <col min="8982" max="8982" width="19.42578125" style="1" customWidth="1"/>
    <col min="8983" max="8983" width="16" style="1" customWidth="1"/>
    <col min="8984" max="8985" width="11.85546875" style="1" customWidth="1"/>
    <col min="8986" max="8986" width="20.85546875" style="1" customWidth="1"/>
    <col min="8987" max="9217" width="9.140625" style="1"/>
    <col min="9218" max="9218" width="21.42578125" style="1" customWidth="1"/>
    <col min="9219" max="9219" width="9.140625" style="1"/>
    <col min="9220" max="9220" width="14" style="1" customWidth="1"/>
    <col min="9221" max="9222" width="9.140625" style="1"/>
    <col min="9223" max="9223" width="19.5703125" style="1" customWidth="1"/>
    <col min="9224" max="9224" width="10.5703125" style="1" customWidth="1"/>
    <col min="9225" max="9225" width="17.28515625" style="1" customWidth="1"/>
    <col min="9226" max="9227" width="11.85546875" style="1" customWidth="1"/>
    <col min="9228" max="9229" width="12.5703125" style="1" customWidth="1"/>
    <col min="9230" max="9230" width="16.42578125" style="1" customWidth="1"/>
    <col min="9231" max="9231" width="12" style="1" customWidth="1"/>
    <col min="9232" max="9232" width="12.140625" style="1" customWidth="1"/>
    <col min="9233" max="9233" width="15.85546875" style="1" customWidth="1"/>
    <col min="9234" max="9234" width="11.7109375" style="1" customWidth="1"/>
    <col min="9235" max="9235" width="20.85546875" style="1" customWidth="1"/>
    <col min="9236" max="9236" width="15.7109375" style="1" customWidth="1"/>
    <col min="9237" max="9237" width="13.85546875" style="1" customWidth="1"/>
    <col min="9238" max="9238" width="19.42578125" style="1" customWidth="1"/>
    <col min="9239" max="9239" width="16" style="1" customWidth="1"/>
    <col min="9240" max="9241" width="11.85546875" style="1" customWidth="1"/>
    <col min="9242" max="9242" width="20.85546875" style="1" customWidth="1"/>
    <col min="9243" max="9473" width="9.140625" style="1"/>
    <col min="9474" max="9474" width="21.42578125" style="1" customWidth="1"/>
    <col min="9475" max="9475" width="9.140625" style="1"/>
    <col min="9476" max="9476" width="14" style="1" customWidth="1"/>
    <col min="9477" max="9478" width="9.140625" style="1"/>
    <col min="9479" max="9479" width="19.5703125" style="1" customWidth="1"/>
    <col min="9480" max="9480" width="10.5703125" style="1" customWidth="1"/>
    <col min="9481" max="9481" width="17.28515625" style="1" customWidth="1"/>
    <col min="9482" max="9483" width="11.85546875" style="1" customWidth="1"/>
    <col min="9484" max="9485" width="12.5703125" style="1" customWidth="1"/>
    <col min="9486" max="9486" width="16.42578125" style="1" customWidth="1"/>
    <col min="9487" max="9487" width="12" style="1" customWidth="1"/>
    <col min="9488" max="9488" width="12.140625" style="1" customWidth="1"/>
    <col min="9489" max="9489" width="15.85546875" style="1" customWidth="1"/>
    <col min="9490" max="9490" width="11.7109375" style="1" customWidth="1"/>
    <col min="9491" max="9491" width="20.85546875" style="1" customWidth="1"/>
    <col min="9492" max="9492" width="15.7109375" style="1" customWidth="1"/>
    <col min="9493" max="9493" width="13.85546875" style="1" customWidth="1"/>
    <col min="9494" max="9494" width="19.42578125" style="1" customWidth="1"/>
    <col min="9495" max="9495" width="16" style="1" customWidth="1"/>
    <col min="9496" max="9497" width="11.85546875" style="1" customWidth="1"/>
    <col min="9498" max="9498" width="20.85546875" style="1" customWidth="1"/>
    <col min="9499" max="9729" width="9.140625" style="1"/>
    <col min="9730" max="9730" width="21.42578125" style="1" customWidth="1"/>
    <col min="9731" max="9731" width="9.140625" style="1"/>
    <col min="9732" max="9732" width="14" style="1" customWidth="1"/>
    <col min="9733" max="9734" width="9.140625" style="1"/>
    <col min="9735" max="9735" width="19.5703125" style="1" customWidth="1"/>
    <col min="9736" max="9736" width="10.5703125" style="1" customWidth="1"/>
    <col min="9737" max="9737" width="17.28515625" style="1" customWidth="1"/>
    <col min="9738" max="9739" width="11.85546875" style="1" customWidth="1"/>
    <col min="9740" max="9741" width="12.5703125" style="1" customWidth="1"/>
    <col min="9742" max="9742" width="16.42578125" style="1" customWidth="1"/>
    <col min="9743" max="9743" width="12" style="1" customWidth="1"/>
    <col min="9744" max="9744" width="12.140625" style="1" customWidth="1"/>
    <col min="9745" max="9745" width="15.85546875" style="1" customWidth="1"/>
    <col min="9746" max="9746" width="11.7109375" style="1" customWidth="1"/>
    <col min="9747" max="9747" width="20.85546875" style="1" customWidth="1"/>
    <col min="9748" max="9748" width="15.7109375" style="1" customWidth="1"/>
    <col min="9749" max="9749" width="13.85546875" style="1" customWidth="1"/>
    <col min="9750" max="9750" width="19.42578125" style="1" customWidth="1"/>
    <col min="9751" max="9751" width="16" style="1" customWidth="1"/>
    <col min="9752" max="9753" width="11.85546875" style="1" customWidth="1"/>
    <col min="9754" max="9754" width="20.85546875" style="1" customWidth="1"/>
    <col min="9755" max="9985" width="9.140625" style="1"/>
    <col min="9986" max="9986" width="21.42578125" style="1" customWidth="1"/>
    <col min="9987" max="9987" width="9.140625" style="1"/>
    <col min="9988" max="9988" width="14" style="1" customWidth="1"/>
    <col min="9989" max="9990" width="9.140625" style="1"/>
    <col min="9991" max="9991" width="19.5703125" style="1" customWidth="1"/>
    <col min="9992" max="9992" width="10.5703125" style="1" customWidth="1"/>
    <col min="9993" max="9993" width="17.28515625" style="1" customWidth="1"/>
    <col min="9994" max="9995" width="11.85546875" style="1" customWidth="1"/>
    <col min="9996" max="9997" width="12.5703125" style="1" customWidth="1"/>
    <col min="9998" max="9998" width="16.42578125" style="1" customWidth="1"/>
    <col min="9999" max="9999" width="12" style="1" customWidth="1"/>
    <col min="10000" max="10000" width="12.140625" style="1" customWidth="1"/>
    <col min="10001" max="10001" width="15.85546875" style="1" customWidth="1"/>
    <col min="10002" max="10002" width="11.7109375" style="1" customWidth="1"/>
    <col min="10003" max="10003" width="20.85546875" style="1" customWidth="1"/>
    <col min="10004" max="10004" width="15.7109375" style="1" customWidth="1"/>
    <col min="10005" max="10005" width="13.85546875" style="1" customWidth="1"/>
    <col min="10006" max="10006" width="19.42578125" style="1" customWidth="1"/>
    <col min="10007" max="10007" width="16" style="1" customWidth="1"/>
    <col min="10008" max="10009" width="11.85546875" style="1" customWidth="1"/>
    <col min="10010" max="10010" width="20.85546875" style="1" customWidth="1"/>
    <col min="10011" max="10241" width="9.140625" style="1"/>
    <col min="10242" max="10242" width="21.42578125" style="1" customWidth="1"/>
    <col min="10243" max="10243" width="9.140625" style="1"/>
    <col min="10244" max="10244" width="14" style="1" customWidth="1"/>
    <col min="10245" max="10246" width="9.140625" style="1"/>
    <col min="10247" max="10247" width="19.5703125" style="1" customWidth="1"/>
    <col min="10248" max="10248" width="10.5703125" style="1" customWidth="1"/>
    <col min="10249" max="10249" width="17.28515625" style="1" customWidth="1"/>
    <col min="10250" max="10251" width="11.85546875" style="1" customWidth="1"/>
    <col min="10252" max="10253" width="12.5703125" style="1" customWidth="1"/>
    <col min="10254" max="10254" width="16.42578125" style="1" customWidth="1"/>
    <col min="10255" max="10255" width="12" style="1" customWidth="1"/>
    <col min="10256" max="10256" width="12.140625" style="1" customWidth="1"/>
    <col min="10257" max="10257" width="15.85546875" style="1" customWidth="1"/>
    <col min="10258" max="10258" width="11.7109375" style="1" customWidth="1"/>
    <col min="10259" max="10259" width="20.85546875" style="1" customWidth="1"/>
    <col min="10260" max="10260" width="15.7109375" style="1" customWidth="1"/>
    <col min="10261" max="10261" width="13.85546875" style="1" customWidth="1"/>
    <col min="10262" max="10262" width="19.42578125" style="1" customWidth="1"/>
    <col min="10263" max="10263" width="16" style="1" customWidth="1"/>
    <col min="10264" max="10265" width="11.85546875" style="1" customWidth="1"/>
    <col min="10266" max="10266" width="20.85546875" style="1" customWidth="1"/>
    <col min="10267" max="10497" width="9.140625" style="1"/>
    <col min="10498" max="10498" width="21.42578125" style="1" customWidth="1"/>
    <col min="10499" max="10499" width="9.140625" style="1"/>
    <col min="10500" max="10500" width="14" style="1" customWidth="1"/>
    <col min="10501" max="10502" width="9.140625" style="1"/>
    <col min="10503" max="10503" width="19.5703125" style="1" customWidth="1"/>
    <col min="10504" max="10504" width="10.5703125" style="1" customWidth="1"/>
    <col min="10505" max="10505" width="17.28515625" style="1" customWidth="1"/>
    <col min="10506" max="10507" width="11.85546875" style="1" customWidth="1"/>
    <col min="10508" max="10509" width="12.5703125" style="1" customWidth="1"/>
    <col min="10510" max="10510" width="16.42578125" style="1" customWidth="1"/>
    <col min="10511" max="10511" width="12" style="1" customWidth="1"/>
    <col min="10512" max="10512" width="12.140625" style="1" customWidth="1"/>
    <col min="10513" max="10513" width="15.85546875" style="1" customWidth="1"/>
    <col min="10514" max="10514" width="11.7109375" style="1" customWidth="1"/>
    <col min="10515" max="10515" width="20.85546875" style="1" customWidth="1"/>
    <col min="10516" max="10516" width="15.7109375" style="1" customWidth="1"/>
    <col min="10517" max="10517" width="13.85546875" style="1" customWidth="1"/>
    <col min="10518" max="10518" width="19.42578125" style="1" customWidth="1"/>
    <col min="10519" max="10519" width="16" style="1" customWidth="1"/>
    <col min="10520" max="10521" width="11.85546875" style="1" customWidth="1"/>
    <col min="10522" max="10522" width="20.85546875" style="1" customWidth="1"/>
    <col min="10523" max="10753" width="9.140625" style="1"/>
    <col min="10754" max="10754" width="21.42578125" style="1" customWidth="1"/>
    <col min="10755" max="10755" width="9.140625" style="1"/>
    <col min="10756" max="10756" width="14" style="1" customWidth="1"/>
    <col min="10757" max="10758" width="9.140625" style="1"/>
    <col min="10759" max="10759" width="19.5703125" style="1" customWidth="1"/>
    <col min="10760" max="10760" width="10.5703125" style="1" customWidth="1"/>
    <col min="10761" max="10761" width="17.28515625" style="1" customWidth="1"/>
    <col min="10762" max="10763" width="11.85546875" style="1" customWidth="1"/>
    <col min="10764" max="10765" width="12.5703125" style="1" customWidth="1"/>
    <col min="10766" max="10766" width="16.42578125" style="1" customWidth="1"/>
    <col min="10767" max="10767" width="12" style="1" customWidth="1"/>
    <col min="10768" max="10768" width="12.140625" style="1" customWidth="1"/>
    <col min="10769" max="10769" width="15.85546875" style="1" customWidth="1"/>
    <col min="10770" max="10770" width="11.7109375" style="1" customWidth="1"/>
    <col min="10771" max="10771" width="20.85546875" style="1" customWidth="1"/>
    <col min="10772" max="10772" width="15.7109375" style="1" customWidth="1"/>
    <col min="10773" max="10773" width="13.85546875" style="1" customWidth="1"/>
    <col min="10774" max="10774" width="19.42578125" style="1" customWidth="1"/>
    <col min="10775" max="10775" width="16" style="1" customWidth="1"/>
    <col min="10776" max="10777" width="11.85546875" style="1" customWidth="1"/>
    <col min="10778" max="10778" width="20.85546875" style="1" customWidth="1"/>
    <col min="10779" max="11009" width="9.140625" style="1"/>
    <col min="11010" max="11010" width="21.42578125" style="1" customWidth="1"/>
    <col min="11011" max="11011" width="9.140625" style="1"/>
    <col min="11012" max="11012" width="14" style="1" customWidth="1"/>
    <col min="11013" max="11014" width="9.140625" style="1"/>
    <col min="11015" max="11015" width="19.5703125" style="1" customWidth="1"/>
    <col min="11016" max="11016" width="10.5703125" style="1" customWidth="1"/>
    <col min="11017" max="11017" width="17.28515625" style="1" customWidth="1"/>
    <col min="11018" max="11019" width="11.85546875" style="1" customWidth="1"/>
    <col min="11020" max="11021" width="12.5703125" style="1" customWidth="1"/>
    <col min="11022" max="11022" width="16.42578125" style="1" customWidth="1"/>
    <col min="11023" max="11023" width="12" style="1" customWidth="1"/>
    <col min="11024" max="11024" width="12.140625" style="1" customWidth="1"/>
    <col min="11025" max="11025" width="15.85546875" style="1" customWidth="1"/>
    <col min="11026" max="11026" width="11.7109375" style="1" customWidth="1"/>
    <col min="11027" max="11027" width="20.85546875" style="1" customWidth="1"/>
    <col min="11028" max="11028" width="15.7109375" style="1" customWidth="1"/>
    <col min="11029" max="11029" width="13.85546875" style="1" customWidth="1"/>
    <col min="11030" max="11030" width="19.42578125" style="1" customWidth="1"/>
    <col min="11031" max="11031" width="16" style="1" customWidth="1"/>
    <col min="11032" max="11033" width="11.85546875" style="1" customWidth="1"/>
    <col min="11034" max="11034" width="20.85546875" style="1" customWidth="1"/>
    <col min="11035" max="11265" width="9.140625" style="1"/>
    <col min="11266" max="11266" width="21.42578125" style="1" customWidth="1"/>
    <col min="11267" max="11267" width="9.140625" style="1"/>
    <col min="11268" max="11268" width="14" style="1" customWidth="1"/>
    <col min="11269" max="11270" width="9.140625" style="1"/>
    <col min="11271" max="11271" width="19.5703125" style="1" customWidth="1"/>
    <col min="11272" max="11272" width="10.5703125" style="1" customWidth="1"/>
    <col min="11273" max="11273" width="17.28515625" style="1" customWidth="1"/>
    <col min="11274" max="11275" width="11.85546875" style="1" customWidth="1"/>
    <col min="11276" max="11277" width="12.5703125" style="1" customWidth="1"/>
    <col min="11278" max="11278" width="16.42578125" style="1" customWidth="1"/>
    <col min="11279" max="11279" width="12" style="1" customWidth="1"/>
    <col min="11280" max="11280" width="12.140625" style="1" customWidth="1"/>
    <col min="11281" max="11281" width="15.85546875" style="1" customWidth="1"/>
    <col min="11282" max="11282" width="11.7109375" style="1" customWidth="1"/>
    <col min="11283" max="11283" width="20.85546875" style="1" customWidth="1"/>
    <col min="11284" max="11284" width="15.7109375" style="1" customWidth="1"/>
    <col min="11285" max="11285" width="13.85546875" style="1" customWidth="1"/>
    <col min="11286" max="11286" width="19.42578125" style="1" customWidth="1"/>
    <col min="11287" max="11287" width="16" style="1" customWidth="1"/>
    <col min="11288" max="11289" width="11.85546875" style="1" customWidth="1"/>
    <col min="11290" max="11290" width="20.85546875" style="1" customWidth="1"/>
    <col min="11291" max="11521" width="9.140625" style="1"/>
    <col min="11522" max="11522" width="21.42578125" style="1" customWidth="1"/>
    <col min="11523" max="11523" width="9.140625" style="1"/>
    <col min="11524" max="11524" width="14" style="1" customWidth="1"/>
    <col min="11525" max="11526" width="9.140625" style="1"/>
    <col min="11527" max="11527" width="19.5703125" style="1" customWidth="1"/>
    <col min="11528" max="11528" width="10.5703125" style="1" customWidth="1"/>
    <col min="11529" max="11529" width="17.28515625" style="1" customWidth="1"/>
    <col min="11530" max="11531" width="11.85546875" style="1" customWidth="1"/>
    <col min="11532" max="11533" width="12.5703125" style="1" customWidth="1"/>
    <col min="11534" max="11534" width="16.42578125" style="1" customWidth="1"/>
    <col min="11535" max="11535" width="12" style="1" customWidth="1"/>
    <col min="11536" max="11536" width="12.140625" style="1" customWidth="1"/>
    <col min="11537" max="11537" width="15.85546875" style="1" customWidth="1"/>
    <col min="11538" max="11538" width="11.7109375" style="1" customWidth="1"/>
    <col min="11539" max="11539" width="20.85546875" style="1" customWidth="1"/>
    <col min="11540" max="11540" width="15.7109375" style="1" customWidth="1"/>
    <col min="11541" max="11541" width="13.85546875" style="1" customWidth="1"/>
    <col min="11542" max="11542" width="19.42578125" style="1" customWidth="1"/>
    <col min="11543" max="11543" width="16" style="1" customWidth="1"/>
    <col min="11544" max="11545" width="11.85546875" style="1" customWidth="1"/>
    <col min="11546" max="11546" width="20.85546875" style="1" customWidth="1"/>
    <col min="11547" max="11777" width="9.140625" style="1"/>
    <col min="11778" max="11778" width="21.42578125" style="1" customWidth="1"/>
    <col min="11779" max="11779" width="9.140625" style="1"/>
    <col min="11780" max="11780" width="14" style="1" customWidth="1"/>
    <col min="11781" max="11782" width="9.140625" style="1"/>
    <col min="11783" max="11783" width="19.5703125" style="1" customWidth="1"/>
    <col min="11784" max="11784" width="10.5703125" style="1" customWidth="1"/>
    <col min="11785" max="11785" width="17.28515625" style="1" customWidth="1"/>
    <col min="11786" max="11787" width="11.85546875" style="1" customWidth="1"/>
    <col min="11788" max="11789" width="12.5703125" style="1" customWidth="1"/>
    <col min="11790" max="11790" width="16.42578125" style="1" customWidth="1"/>
    <col min="11791" max="11791" width="12" style="1" customWidth="1"/>
    <col min="11792" max="11792" width="12.140625" style="1" customWidth="1"/>
    <col min="11793" max="11793" width="15.85546875" style="1" customWidth="1"/>
    <col min="11794" max="11794" width="11.7109375" style="1" customWidth="1"/>
    <col min="11795" max="11795" width="20.85546875" style="1" customWidth="1"/>
    <col min="11796" max="11796" width="15.7109375" style="1" customWidth="1"/>
    <col min="11797" max="11797" width="13.85546875" style="1" customWidth="1"/>
    <col min="11798" max="11798" width="19.42578125" style="1" customWidth="1"/>
    <col min="11799" max="11799" width="16" style="1" customWidth="1"/>
    <col min="11800" max="11801" width="11.85546875" style="1" customWidth="1"/>
    <col min="11802" max="11802" width="20.85546875" style="1" customWidth="1"/>
    <col min="11803" max="12033" width="9.140625" style="1"/>
    <col min="12034" max="12034" width="21.42578125" style="1" customWidth="1"/>
    <col min="12035" max="12035" width="9.140625" style="1"/>
    <col min="12036" max="12036" width="14" style="1" customWidth="1"/>
    <col min="12037" max="12038" width="9.140625" style="1"/>
    <col min="12039" max="12039" width="19.5703125" style="1" customWidth="1"/>
    <col min="12040" max="12040" width="10.5703125" style="1" customWidth="1"/>
    <col min="12041" max="12041" width="17.28515625" style="1" customWidth="1"/>
    <col min="12042" max="12043" width="11.85546875" style="1" customWidth="1"/>
    <col min="12044" max="12045" width="12.5703125" style="1" customWidth="1"/>
    <col min="12046" max="12046" width="16.42578125" style="1" customWidth="1"/>
    <col min="12047" max="12047" width="12" style="1" customWidth="1"/>
    <col min="12048" max="12048" width="12.140625" style="1" customWidth="1"/>
    <col min="12049" max="12049" width="15.85546875" style="1" customWidth="1"/>
    <col min="12050" max="12050" width="11.7109375" style="1" customWidth="1"/>
    <col min="12051" max="12051" width="20.85546875" style="1" customWidth="1"/>
    <col min="12052" max="12052" width="15.7109375" style="1" customWidth="1"/>
    <col min="12053" max="12053" width="13.85546875" style="1" customWidth="1"/>
    <col min="12054" max="12054" width="19.42578125" style="1" customWidth="1"/>
    <col min="12055" max="12055" width="16" style="1" customWidth="1"/>
    <col min="12056" max="12057" width="11.85546875" style="1" customWidth="1"/>
    <col min="12058" max="12058" width="20.85546875" style="1" customWidth="1"/>
    <col min="12059" max="12289" width="9.140625" style="1"/>
    <col min="12290" max="12290" width="21.42578125" style="1" customWidth="1"/>
    <col min="12291" max="12291" width="9.140625" style="1"/>
    <col min="12292" max="12292" width="14" style="1" customWidth="1"/>
    <col min="12293" max="12294" width="9.140625" style="1"/>
    <col min="12295" max="12295" width="19.5703125" style="1" customWidth="1"/>
    <col min="12296" max="12296" width="10.5703125" style="1" customWidth="1"/>
    <col min="12297" max="12297" width="17.28515625" style="1" customWidth="1"/>
    <col min="12298" max="12299" width="11.85546875" style="1" customWidth="1"/>
    <col min="12300" max="12301" width="12.5703125" style="1" customWidth="1"/>
    <col min="12302" max="12302" width="16.42578125" style="1" customWidth="1"/>
    <col min="12303" max="12303" width="12" style="1" customWidth="1"/>
    <col min="12304" max="12304" width="12.140625" style="1" customWidth="1"/>
    <col min="12305" max="12305" width="15.85546875" style="1" customWidth="1"/>
    <col min="12306" max="12306" width="11.7109375" style="1" customWidth="1"/>
    <col min="12307" max="12307" width="20.85546875" style="1" customWidth="1"/>
    <col min="12308" max="12308" width="15.7109375" style="1" customWidth="1"/>
    <col min="12309" max="12309" width="13.85546875" style="1" customWidth="1"/>
    <col min="12310" max="12310" width="19.42578125" style="1" customWidth="1"/>
    <col min="12311" max="12311" width="16" style="1" customWidth="1"/>
    <col min="12312" max="12313" width="11.85546875" style="1" customWidth="1"/>
    <col min="12314" max="12314" width="20.85546875" style="1" customWidth="1"/>
    <col min="12315" max="12545" width="9.140625" style="1"/>
    <col min="12546" max="12546" width="21.42578125" style="1" customWidth="1"/>
    <col min="12547" max="12547" width="9.140625" style="1"/>
    <col min="12548" max="12548" width="14" style="1" customWidth="1"/>
    <col min="12549" max="12550" width="9.140625" style="1"/>
    <col min="12551" max="12551" width="19.5703125" style="1" customWidth="1"/>
    <col min="12552" max="12552" width="10.5703125" style="1" customWidth="1"/>
    <col min="12553" max="12553" width="17.28515625" style="1" customWidth="1"/>
    <col min="12554" max="12555" width="11.85546875" style="1" customWidth="1"/>
    <col min="12556" max="12557" width="12.5703125" style="1" customWidth="1"/>
    <col min="12558" max="12558" width="16.42578125" style="1" customWidth="1"/>
    <col min="12559" max="12559" width="12" style="1" customWidth="1"/>
    <col min="12560" max="12560" width="12.140625" style="1" customWidth="1"/>
    <col min="12561" max="12561" width="15.85546875" style="1" customWidth="1"/>
    <col min="12562" max="12562" width="11.7109375" style="1" customWidth="1"/>
    <col min="12563" max="12563" width="20.85546875" style="1" customWidth="1"/>
    <col min="12564" max="12564" width="15.7109375" style="1" customWidth="1"/>
    <col min="12565" max="12565" width="13.85546875" style="1" customWidth="1"/>
    <col min="12566" max="12566" width="19.42578125" style="1" customWidth="1"/>
    <col min="12567" max="12567" width="16" style="1" customWidth="1"/>
    <col min="12568" max="12569" width="11.85546875" style="1" customWidth="1"/>
    <col min="12570" max="12570" width="20.85546875" style="1" customWidth="1"/>
    <col min="12571" max="12801" width="9.140625" style="1"/>
    <col min="12802" max="12802" width="21.42578125" style="1" customWidth="1"/>
    <col min="12803" max="12803" width="9.140625" style="1"/>
    <col min="12804" max="12804" width="14" style="1" customWidth="1"/>
    <col min="12805" max="12806" width="9.140625" style="1"/>
    <col min="12807" max="12807" width="19.5703125" style="1" customWidth="1"/>
    <col min="12808" max="12808" width="10.5703125" style="1" customWidth="1"/>
    <col min="12809" max="12809" width="17.28515625" style="1" customWidth="1"/>
    <col min="12810" max="12811" width="11.85546875" style="1" customWidth="1"/>
    <col min="12812" max="12813" width="12.5703125" style="1" customWidth="1"/>
    <col min="12814" max="12814" width="16.42578125" style="1" customWidth="1"/>
    <col min="12815" max="12815" width="12" style="1" customWidth="1"/>
    <col min="12816" max="12816" width="12.140625" style="1" customWidth="1"/>
    <col min="12817" max="12817" width="15.85546875" style="1" customWidth="1"/>
    <col min="12818" max="12818" width="11.7109375" style="1" customWidth="1"/>
    <col min="12819" max="12819" width="20.85546875" style="1" customWidth="1"/>
    <col min="12820" max="12820" width="15.7109375" style="1" customWidth="1"/>
    <col min="12821" max="12821" width="13.85546875" style="1" customWidth="1"/>
    <col min="12822" max="12822" width="19.42578125" style="1" customWidth="1"/>
    <col min="12823" max="12823" width="16" style="1" customWidth="1"/>
    <col min="12824" max="12825" width="11.85546875" style="1" customWidth="1"/>
    <col min="12826" max="12826" width="20.85546875" style="1" customWidth="1"/>
    <col min="12827" max="13057" width="9.140625" style="1"/>
    <col min="13058" max="13058" width="21.42578125" style="1" customWidth="1"/>
    <col min="13059" max="13059" width="9.140625" style="1"/>
    <col min="13060" max="13060" width="14" style="1" customWidth="1"/>
    <col min="13061" max="13062" width="9.140625" style="1"/>
    <col min="13063" max="13063" width="19.5703125" style="1" customWidth="1"/>
    <col min="13064" max="13064" width="10.5703125" style="1" customWidth="1"/>
    <col min="13065" max="13065" width="17.28515625" style="1" customWidth="1"/>
    <col min="13066" max="13067" width="11.85546875" style="1" customWidth="1"/>
    <col min="13068" max="13069" width="12.5703125" style="1" customWidth="1"/>
    <col min="13070" max="13070" width="16.42578125" style="1" customWidth="1"/>
    <col min="13071" max="13071" width="12" style="1" customWidth="1"/>
    <col min="13072" max="13072" width="12.140625" style="1" customWidth="1"/>
    <col min="13073" max="13073" width="15.85546875" style="1" customWidth="1"/>
    <col min="13074" max="13074" width="11.7109375" style="1" customWidth="1"/>
    <col min="13075" max="13075" width="20.85546875" style="1" customWidth="1"/>
    <col min="13076" max="13076" width="15.7109375" style="1" customWidth="1"/>
    <col min="13077" max="13077" width="13.85546875" style="1" customWidth="1"/>
    <col min="13078" max="13078" width="19.42578125" style="1" customWidth="1"/>
    <col min="13079" max="13079" width="16" style="1" customWidth="1"/>
    <col min="13080" max="13081" width="11.85546875" style="1" customWidth="1"/>
    <col min="13082" max="13082" width="20.85546875" style="1" customWidth="1"/>
    <col min="13083" max="13313" width="9.140625" style="1"/>
    <col min="13314" max="13314" width="21.42578125" style="1" customWidth="1"/>
    <col min="13315" max="13315" width="9.140625" style="1"/>
    <col min="13316" max="13316" width="14" style="1" customWidth="1"/>
    <col min="13317" max="13318" width="9.140625" style="1"/>
    <col min="13319" max="13319" width="19.5703125" style="1" customWidth="1"/>
    <col min="13320" max="13320" width="10.5703125" style="1" customWidth="1"/>
    <col min="13321" max="13321" width="17.28515625" style="1" customWidth="1"/>
    <col min="13322" max="13323" width="11.85546875" style="1" customWidth="1"/>
    <col min="13324" max="13325" width="12.5703125" style="1" customWidth="1"/>
    <col min="13326" max="13326" width="16.42578125" style="1" customWidth="1"/>
    <col min="13327" max="13327" width="12" style="1" customWidth="1"/>
    <col min="13328" max="13328" width="12.140625" style="1" customWidth="1"/>
    <col min="13329" max="13329" width="15.85546875" style="1" customWidth="1"/>
    <col min="13330" max="13330" width="11.7109375" style="1" customWidth="1"/>
    <col min="13331" max="13331" width="20.85546875" style="1" customWidth="1"/>
    <col min="13332" max="13332" width="15.7109375" style="1" customWidth="1"/>
    <col min="13333" max="13333" width="13.85546875" style="1" customWidth="1"/>
    <col min="13334" max="13334" width="19.42578125" style="1" customWidth="1"/>
    <col min="13335" max="13335" width="16" style="1" customWidth="1"/>
    <col min="13336" max="13337" width="11.85546875" style="1" customWidth="1"/>
    <col min="13338" max="13338" width="20.85546875" style="1" customWidth="1"/>
    <col min="13339" max="13569" width="9.140625" style="1"/>
    <col min="13570" max="13570" width="21.42578125" style="1" customWidth="1"/>
    <col min="13571" max="13571" width="9.140625" style="1"/>
    <col min="13572" max="13572" width="14" style="1" customWidth="1"/>
    <col min="13573" max="13574" width="9.140625" style="1"/>
    <col min="13575" max="13575" width="19.5703125" style="1" customWidth="1"/>
    <col min="13576" max="13576" width="10.5703125" style="1" customWidth="1"/>
    <col min="13577" max="13577" width="17.28515625" style="1" customWidth="1"/>
    <col min="13578" max="13579" width="11.85546875" style="1" customWidth="1"/>
    <col min="13580" max="13581" width="12.5703125" style="1" customWidth="1"/>
    <col min="13582" max="13582" width="16.42578125" style="1" customWidth="1"/>
    <col min="13583" max="13583" width="12" style="1" customWidth="1"/>
    <col min="13584" max="13584" width="12.140625" style="1" customWidth="1"/>
    <col min="13585" max="13585" width="15.85546875" style="1" customWidth="1"/>
    <col min="13586" max="13586" width="11.7109375" style="1" customWidth="1"/>
    <col min="13587" max="13587" width="20.85546875" style="1" customWidth="1"/>
    <col min="13588" max="13588" width="15.7109375" style="1" customWidth="1"/>
    <col min="13589" max="13589" width="13.85546875" style="1" customWidth="1"/>
    <col min="13590" max="13590" width="19.42578125" style="1" customWidth="1"/>
    <col min="13591" max="13591" width="16" style="1" customWidth="1"/>
    <col min="13592" max="13593" width="11.85546875" style="1" customWidth="1"/>
    <col min="13594" max="13594" width="20.85546875" style="1" customWidth="1"/>
    <col min="13595" max="13825" width="9.140625" style="1"/>
    <col min="13826" max="13826" width="21.42578125" style="1" customWidth="1"/>
    <col min="13827" max="13827" width="9.140625" style="1"/>
    <col min="13828" max="13828" width="14" style="1" customWidth="1"/>
    <col min="13829" max="13830" width="9.140625" style="1"/>
    <col min="13831" max="13831" width="19.5703125" style="1" customWidth="1"/>
    <col min="13832" max="13832" width="10.5703125" style="1" customWidth="1"/>
    <col min="13833" max="13833" width="17.28515625" style="1" customWidth="1"/>
    <col min="13834" max="13835" width="11.85546875" style="1" customWidth="1"/>
    <col min="13836" max="13837" width="12.5703125" style="1" customWidth="1"/>
    <col min="13838" max="13838" width="16.42578125" style="1" customWidth="1"/>
    <col min="13839" max="13839" width="12" style="1" customWidth="1"/>
    <col min="13840" max="13840" width="12.140625" style="1" customWidth="1"/>
    <col min="13841" max="13841" width="15.85546875" style="1" customWidth="1"/>
    <col min="13842" max="13842" width="11.7109375" style="1" customWidth="1"/>
    <col min="13843" max="13843" width="20.85546875" style="1" customWidth="1"/>
    <col min="13844" max="13844" width="15.7109375" style="1" customWidth="1"/>
    <col min="13845" max="13845" width="13.85546875" style="1" customWidth="1"/>
    <col min="13846" max="13846" width="19.42578125" style="1" customWidth="1"/>
    <col min="13847" max="13847" width="16" style="1" customWidth="1"/>
    <col min="13848" max="13849" width="11.85546875" style="1" customWidth="1"/>
    <col min="13850" max="13850" width="20.85546875" style="1" customWidth="1"/>
    <col min="13851" max="14081" width="9.140625" style="1"/>
    <col min="14082" max="14082" width="21.42578125" style="1" customWidth="1"/>
    <col min="14083" max="14083" width="9.140625" style="1"/>
    <col min="14084" max="14084" width="14" style="1" customWidth="1"/>
    <col min="14085" max="14086" width="9.140625" style="1"/>
    <col min="14087" max="14087" width="19.5703125" style="1" customWidth="1"/>
    <col min="14088" max="14088" width="10.5703125" style="1" customWidth="1"/>
    <col min="14089" max="14089" width="17.28515625" style="1" customWidth="1"/>
    <col min="14090" max="14091" width="11.85546875" style="1" customWidth="1"/>
    <col min="14092" max="14093" width="12.5703125" style="1" customWidth="1"/>
    <col min="14094" max="14094" width="16.42578125" style="1" customWidth="1"/>
    <col min="14095" max="14095" width="12" style="1" customWidth="1"/>
    <col min="14096" max="14096" width="12.140625" style="1" customWidth="1"/>
    <col min="14097" max="14097" width="15.85546875" style="1" customWidth="1"/>
    <col min="14098" max="14098" width="11.7109375" style="1" customWidth="1"/>
    <col min="14099" max="14099" width="20.85546875" style="1" customWidth="1"/>
    <col min="14100" max="14100" width="15.7109375" style="1" customWidth="1"/>
    <col min="14101" max="14101" width="13.85546875" style="1" customWidth="1"/>
    <col min="14102" max="14102" width="19.42578125" style="1" customWidth="1"/>
    <col min="14103" max="14103" width="16" style="1" customWidth="1"/>
    <col min="14104" max="14105" width="11.85546875" style="1" customWidth="1"/>
    <col min="14106" max="14106" width="20.85546875" style="1" customWidth="1"/>
    <col min="14107" max="14337" width="9.140625" style="1"/>
    <col min="14338" max="14338" width="21.42578125" style="1" customWidth="1"/>
    <col min="14339" max="14339" width="9.140625" style="1"/>
    <col min="14340" max="14340" width="14" style="1" customWidth="1"/>
    <col min="14341" max="14342" width="9.140625" style="1"/>
    <col min="14343" max="14343" width="19.5703125" style="1" customWidth="1"/>
    <col min="14344" max="14344" width="10.5703125" style="1" customWidth="1"/>
    <col min="14345" max="14345" width="17.28515625" style="1" customWidth="1"/>
    <col min="14346" max="14347" width="11.85546875" style="1" customWidth="1"/>
    <col min="14348" max="14349" width="12.5703125" style="1" customWidth="1"/>
    <col min="14350" max="14350" width="16.42578125" style="1" customWidth="1"/>
    <col min="14351" max="14351" width="12" style="1" customWidth="1"/>
    <col min="14352" max="14352" width="12.140625" style="1" customWidth="1"/>
    <col min="14353" max="14353" width="15.85546875" style="1" customWidth="1"/>
    <col min="14354" max="14354" width="11.7109375" style="1" customWidth="1"/>
    <col min="14355" max="14355" width="20.85546875" style="1" customWidth="1"/>
    <col min="14356" max="14356" width="15.7109375" style="1" customWidth="1"/>
    <col min="14357" max="14357" width="13.85546875" style="1" customWidth="1"/>
    <col min="14358" max="14358" width="19.42578125" style="1" customWidth="1"/>
    <col min="14359" max="14359" width="16" style="1" customWidth="1"/>
    <col min="14360" max="14361" width="11.85546875" style="1" customWidth="1"/>
    <col min="14362" max="14362" width="20.85546875" style="1" customWidth="1"/>
    <col min="14363" max="14593" width="9.140625" style="1"/>
    <col min="14594" max="14594" width="21.42578125" style="1" customWidth="1"/>
    <col min="14595" max="14595" width="9.140625" style="1"/>
    <col min="14596" max="14596" width="14" style="1" customWidth="1"/>
    <col min="14597" max="14598" width="9.140625" style="1"/>
    <col min="14599" max="14599" width="19.5703125" style="1" customWidth="1"/>
    <col min="14600" max="14600" width="10.5703125" style="1" customWidth="1"/>
    <col min="14601" max="14601" width="17.28515625" style="1" customWidth="1"/>
    <col min="14602" max="14603" width="11.85546875" style="1" customWidth="1"/>
    <col min="14604" max="14605" width="12.5703125" style="1" customWidth="1"/>
    <col min="14606" max="14606" width="16.42578125" style="1" customWidth="1"/>
    <col min="14607" max="14607" width="12" style="1" customWidth="1"/>
    <col min="14608" max="14608" width="12.140625" style="1" customWidth="1"/>
    <col min="14609" max="14609" width="15.85546875" style="1" customWidth="1"/>
    <col min="14610" max="14610" width="11.7109375" style="1" customWidth="1"/>
    <col min="14611" max="14611" width="20.85546875" style="1" customWidth="1"/>
    <col min="14612" max="14612" width="15.7109375" style="1" customWidth="1"/>
    <col min="14613" max="14613" width="13.85546875" style="1" customWidth="1"/>
    <col min="14614" max="14614" width="19.42578125" style="1" customWidth="1"/>
    <col min="14615" max="14615" width="16" style="1" customWidth="1"/>
    <col min="14616" max="14617" width="11.85546875" style="1" customWidth="1"/>
    <col min="14618" max="14618" width="20.85546875" style="1" customWidth="1"/>
    <col min="14619" max="14849" width="9.140625" style="1"/>
    <col min="14850" max="14850" width="21.42578125" style="1" customWidth="1"/>
    <col min="14851" max="14851" width="9.140625" style="1"/>
    <col min="14852" max="14852" width="14" style="1" customWidth="1"/>
    <col min="14853" max="14854" width="9.140625" style="1"/>
    <col min="14855" max="14855" width="19.5703125" style="1" customWidth="1"/>
    <col min="14856" max="14856" width="10.5703125" style="1" customWidth="1"/>
    <col min="14857" max="14857" width="17.28515625" style="1" customWidth="1"/>
    <col min="14858" max="14859" width="11.85546875" style="1" customWidth="1"/>
    <col min="14860" max="14861" width="12.5703125" style="1" customWidth="1"/>
    <col min="14862" max="14862" width="16.42578125" style="1" customWidth="1"/>
    <col min="14863" max="14863" width="12" style="1" customWidth="1"/>
    <col min="14864" max="14864" width="12.140625" style="1" customWidth="1"/>
    <col min="14865" max="14865" width="15.85546875" style="1" customWidth="1"/>
    <col min="14866" max="14866" width="11.7109375" style="1" customWidth="1"/>
    <col min="14867" max="14867" width="20.85546875" style="1" customWidth="1"/>
    <col min="14868" max="14868" width="15.7109375" style="1" customWidth="1"/>
    <col min="14869" max="14869" width="13.85546875" style="1" customWidth="1"/>
    <col min="14870" max="14870" width="19.42578125" style="1" customWidth="1"/>
    <col min="14871" max="14871" width="16" style="1" customWidth="1"/>
    <col min="14872" max="14873" width="11.85546875" style="1" customWidth="1"/>
    <col min="14874" max="14874" width="20.85546875" style="1" customWidth="1"/>
    <col min="14875" max="15105" width="9.140625" style="1"/>
    <col min="15106" max="15106" width="21.42578125" style="1" customWidth="1"/>
    <col min="15107" max="15107" width="9.140625" style="1"/>
    <col min="15108" max="15108" width="14" style="1" customWidth="1"/>
    <col min="15109" max="15110" width="9.140625" style="1"/>
    <col min="15111" max="15111" width="19.5703125" style="1" customWidth="1"/>
    <col min="15112" max="15112" width="10.5703125" style="1" customWidth="1"/>
    <col min="15113" max="15113" width="17.28515625" style="1" customWidth="1"/>
    <col min="15114" max="15115" width="11.85546875" style="1" customWidth="1"/>
    <col min="15116" max="15117" width="12.5703125" style="1" customWidth="1"/>
    <col min="15118" max="15118" width="16.42578125" style="1" customWidth="1"/>
    <col min="15119" max="15119" width="12" style="1" customWidth="1"/>
    <col min="15120" max="15120" width="12.140625" style="1" customWidth="1"/>
    <col min="15121" max="15121" width="15.85546875" style="1" customWidth="1"/>
    <col min="15122" max="15122" width="11.7109375" style="1" customWidth="1"/>
    <col min="15123" max="15123" width="20.85546875" style="1" customWidth="1"/>
    <col min="15124" max="15124" width="15.7109375" style="1" customWidth="1"/>
    <col min="15125" max="15125" width="13.85546875" style="1" customWidth="1"/>
    <col min="15126" max="15126" width="19.42578125" style="1" customWidth="1"/>
    <col min="15127" max="15127" width="16" style="1" customWidth="1"/>
    <col min="15128" max="15129" width="11.85546875" style="1" customWidth="1"/>
    <col min="15130" max="15130" width="20.85546875" style="1" customWidth="1"/>
    <col min="15131" max="15361" width="9.140625" style="1"/>
    <col min="15362" max="15362" width="21.42578125" style="1" customWidth="1"/>
    <col min="15363" max="15363" width="9.140625" style="1"/>
    <col min="15364" max="15364" width="14" style="1" customWidth="1"/>
    <col min="15365" max="15366" width="9.140625" style="1"/>
    <col min="15367" max="15367" width="19.5703125" style="1" customWidth="1"/>
    <col min="15368" max="15368" width="10.5703125" style="1" customWidth="1"/>
    <col min="15369" max="15369" width="17.28515625" style="1" customWidth="1"/>
    <col min="15370" max="15371" width="11.85546875" style="1" customWidth="1"/>
    <col min="15372" max="15373" width="12.5703125" style="1" customWidth="1"/>
    <col min="15374" max="15374" width="16.42578125" style="1" customWidth="1"/>
    <col min="15375" max="15375" width="12" style="1" customWidth="1"/>
    <col min="15376" max="15376" width="12.140625" style="1" customWidth="1"/>
    <col min="15377" max="15377" width="15.85546875" style="1" customWidth="1"/>
    <col min="15378" max="15378" width="11.7109375" style="1" customWidth="1"/>
    <col min="15379" max="15379" width="20.85546875" style="1" customWidth="1"/>
    <col min="15380" max="15380" width="15.7109375" style="1" customWidth="1"/>
    <col min="15381" max="15381" width="13.85546875" style="1" customWidth="1"/>
    <col min="15382" max="15382" width="19.42578125" style="1" customWidth="1"/>
    <col min="15383" max="15383" width="16" style="1" customWidth="1"/>
    <col min="15384" max="15385" width="11.85546875" style="1" customWidth="1"/>
    <col min="15386" max="15386" width="20.85546875" style="1" customWidth="1"/>
    <col min="15387" max="15617" width="9.140625" style="1"/>
    <col min="15618" max="15618" width="21.42578125" style="1" customWidth="1"/>
    <col min="15619" max="15619" width="9.140625" style="1"/>
    <col min="15620" max="15620" width="14" style="1" customWidth="1"/>
    <col min="15621" max="15622" width="9.140625" style="1"/>
    <col min="15623" max="15623" width="19.5703125" style="1" customWidth="1"/>
    <col min="15624" max="15624" width="10.5703125" style="1" customWidth="1"/>
    <col min="15625" max="15625" width="17.28515625" style="1" customWidth="1"/>
    <col min="15626" max="15627" width="11.85546875" style="1" customWidth="1"/>
    <col min="15628" max="15629" width="12.5703125" style="1" customWidth="1"/>
    <col min="15630" max="15630" width="16.42578125" style="1" customWidth="1"/>
    <col min="15631" max="15631" width="12" style="1" customWidth="1"/>
    <col min="15632" max="15632" width="12.140625" style="1" customWidth="1"/>
    <col min="15633" max="15633" width="15.85546875" style="1" customWidth="1"/>
    <col min="15634" max="15634" width="11.7109375" style="1" customWidth="1"/>
    <col min="15635" max="15635" width="20.85546875" style="1" customWidth="1"/>
    <col min="15636" max="15636" width="15.7109375" style="1" customWidth="1"/>
    <col min="15637" max="15637" width="13.85546875" style="1" customWidth="1"/>
    <col min="15638" max="15638" width="19.42578125" style="1" customWidth="1"/>
    <col min="15639" max="15639" width="16" style="1" customWidth="1"/>
    <col min="15640" max="15641" width="11.85546875" style="1" customWidth="1"/>
    <col min="15642" max="15642" width="20.85546875" style="1" customWidth="1"/>
    <col min="15643" max="15873" width="9.140625" style="1"/>
    <col min="15874" max="15874" width="21.42578125" style="1" customWidth="1"/>
    <col min="15875" max="15875" width="9.140625" style="1"/>
    <col min="15876" max="15876" width="14" style="1" customWidth="1"/>
    <col min="15877" max="15878" width="9.140625" style="1"/>
    <col min="15879" max="15879" width="19.5703125" style="1" customWidth="1"/>
    <col min="15880" max="15880" width="10.5703125" style="1" customWidth="1"/>
    <col min="15881" max="15881" width="17.28515625" style="1" customWidth="1"/>
    <col min="15882" max="15883" width="11.85546875" style="1" customWidth="1"/>
    <col min="15884" max="15885" width="12.5703125" style="1" customWidth="1"/>
    <col min="15886" max="15886" width="16.42578125" style="1" customWidth="1"/>
    <col min="15887" max="15887" width="12" style="1" customWidth="1"/>
    <col min="15888" max="15888" width="12.140625" style="1" customWidth="1"/>
    <col min="15889" max="15889" width="15.85546875" style="1" customWidth="1"/>
    <col min="15890" max="15890" width="11.7109375" style="1" customWidth="1"/>
    <col min="15891" max="15891" width="20.85546875" style="1" customWidth="1"/>
    <col min="15892" max="15892" width="15.7109375" style="1" customWidth="1"/>
    <col min="15893" max="15893" width="13.85546875" style="1" customWidth="1"/>
    <col min="15894" max="15894" width="19.42578125" style="1" customWidth="1"/>
    <col min="15895" max="15895" width="16" style="1" customWidth="1"/>
    <col min="15896" max="15897" width="11.85546875" style="1" customWidth="1"/>
    <col min="15898" max="15898" width="20.85546875" style="1" customWidth="1"/>
    <col min="15899" max="16129" width="9.140625" style="1"/>
    <col min="16130" max="16130" width="21.42578125" style="1" customWidth="1"/>
    <col min="16131" max="16131" width="9.140625" style="1"/>
    <col min="16132" max="16132" width="14" style="1" customWidth="1"/>
    <col min="16133" max="16134" width="9.140625" style="1"/>
    <col min="16135" max="16135" width="19.5703125" style="1" customWidth="1"/>
    <col min="16136" max="16136" width="10.5703125" style="1" customWidth="1"/>
    <col min="16137" max="16137" width="17.28515625" style="1" customWidth="1"/>
    <col min="16138" max="16139" width="11.85546875" style="1" customWidth="1"/>
    <col min="16140" max="16141" width="12.5703125" style="1" customWidth="1"/>
    <col min="16142" max="16142" width="16.42578125" style="1" customWidth="1"/>
    <col min="16143" max="16143" width="12" style="1" customWidth="1"/>
    <col min="16144" max="16144" width="12.140625" style="1" customWidth="1"/>
    <col min="16145" max="16145" width="15.85546875" style="1" customWidth="1"/>
    <col min="16146" max="16146" width="11.7109375" style="1" customWidth="1"/>
    <col min="16147" max="16147" width="20.85546875" style="1" customWidth="1"/>
    <col min="16148" max="16148" width="15.7109375" style="1" customWidth="1"/>
    <col min="16149" max="16149" width="13.85546875" style="1" customWidth="1"/>
    <col min="16150" max="16150" width="19.42578125" style="1" customWidth="1"/>
    <col min="16151" max="16151" width="16" style="1" customWidth="1"/>
    <col min="16152" max="16153" width="11.85546875" style="1" customWidth="1"/>
    <col min="16154" max="16154" width="20.85546875" style="1" customWidth="1"/>
    <col min="16155" max="16384" width="9.140625" style="1"/>
  </cols>
  <sheetData>
    <row r="1" spans="2:26" x14ac:dyDescent="0.2">
      <c r="B1" s="1" t="s">
        <v>0</v>
      </c>
      <c r="D1" s="1" t="s">
        <v>1</v>
      </c>
      <c r="E1" s="1" t="s">
        <v>2</v>
      </c>
      <c r="F1" s="1" t="s">
        <v>3</v>
      </c>
      <c r="G1" s="1" t="s">
        <v>4</v>
      </c>
      <c r="H1" s="1" t="s">
        <v>5</v>
      </c>
      <c r="I1" s="1" t="s">
        <v>6</v>
      </c>
      <c r="J1" s="1" t="s">
        <v>7</v>
      </c>
      <c r="K1" s="1" t="s">
        <v>8</v>
      </c>
      <c r="L1" s="1" t="s">
        <v>9</v>
      </c>
      <c r="M1" s="1" t="s">
        <v>10</v>
      </c>
      <c r="N1" s="1" t="s">
        <v>11</v>
      </c>
      <c r="O1" s="1" t="s">
        <v>12</v>
      </c>
      <c r="P1" s="1" t="s">
        <v>13</v>
      </c>
      <c r="Q1" s="1" t="s">
        <v>14</v>
      </c>
      <c r="R1" s="1" t="s">
        <v>15</v>
      </c>
      <c r="S1" s="1" t="s">
        <v>16</v>
      </c>
      <c r="T1" s="1" t="s">
        <v>17</v>
      </c>
      <c r="U1" s="1" t="s">
        <v>18</v>
      </c>
      <c r="V1" s="1" t="s">
        <v>19</v>
      </c>
      <c r="W1" s="1" t="s">
        <v>20</v>
      </c>
      <c r="X1" s="1" t="s">
        <v>21</v>
      </c>
      <c r="Y1" s="1" t="s">
        <v>22</v>
      </c>
      <c r="Z1" s="1" t="s">
        <v>23</v>
      </c>
    </row>
    <row r="2" spans="2:26" x14ac:dyDescent="0.2">
      <c r="B2" s="1" t="s">
        <v>1</v>
      </c>
      <c r="D2" s="1" t="s">
        <v>24</v>
      </c>
      <c r="E2" s="1" t="s">
        <v>2</v>
      </c>
      <c r="F2" s="1" t="s">
        <v>25</v>
      </c>
      <c r="G2" s="1" t="s">
        <v>26</v>
      </c>
      <c r="H2" s="1" t="s">
        <v>27</v>
      </c>
      <c r="I2" s="1" t="s">
        <v>28</v>
      </c>
      <c r="J2" s="1" t="s">
        <v>29</v>
      </c>
      <c r="K2" s="1" t="s">
        <v>8</v>
      </c>
      <c r="L2" s="1" t="s">
        <v>9</v>
      </c>
      <c r="M2" s="1" t="s">
        <v>30</v>
      </c>
      <c r="N2" s="1" t="s">
        <v>31</v>
      </c>
      <c r="O2" s="1" t="s">
        <v>12</v>
      </c>
      <c r="P2" s="1" t="s">
        <v>32</v>
      </c>
      <c r="Q2" s="1" t="s">
        <v>33</v>
      </c>
      <c r="R2" s="1" t="s">
        <v>34</v>
      </c>
      <c r="S2" s="1" t="s">
        <v>35</v>
      </c>
      <c r="T2" s="1" t="s">
        <v>36</v>
      </c>
      <c r="U2" s="1" t="s">
        <v>37</v>
      </c>
      <c r="V2" s="1" t="s">
        <v>38</v>
      </c>
      <c r="W2" s="1" t="s">
        <v>39</v>
      </c>
      <c r="X2" s="1" t="s">
        <v>40</v>
      </c>
      <c r="Y2" s="1" t="s">
        <v>41</v>
      </c>
      <c r="Z2" s="1" t="s">
        <v>42</v>
      </c>
    </row>
    <row r="3" spans="2:26" x14ac:dyDescent="0.2">
      <c r="B3" s="1" t="s">
        <v>2</v>
      </c>
      <c r="F3" s="1" t="s">
        <v>43</v>
      </c>
      <c r="G3" s="1" t="s">
        <v>44</v>
      </c>
      <c r="I3" s="1" t="s">
        <v>45</v>
      </c>
      <c r="J3" s="1" t="s">
        <v>46</v>
      </c>
      <c r="N3" s="1" t="s">
        <v>47</v>
      </c>
      <c r="P3" s="1" t="s">
        <v>48</v>
      </c>
      <c r="Q3" s="1" t="s">
        <v>49</v>
      </c>
      <c r="R3" s="1" t="s">
        <v>50</v>
      </c>
      <c r="S3" s="1" t="s">
        <v>51</v>
      </c>
      <c r="T3" s="1" t="s">
        <v>52</v>
      </c>
      <c r="U3" s="1" t="s">
        <v>53</v>
      </c>
      <c r="V3" s="1" t="s">
        <v>54</v>
      </c>
      <c r="W3" s="1" t="s">
        <v>55</v>
      </c>
      <c r="X3" s="1" t="s">
        <v>56</v>
      </c>
      <c r="Y3" s="1" t="s">
        <v>57</v>
      </c>
      <c r="Z3" s="1" t="s">
        <v>58</v>
      </c>
    </row>
    <row r="4" spans="2:26" x14ac:dyDescent="0.2">
      <c r="B4" s="1" t="s">
        <v>3</v>
      </c>
      <c r="G4" s="1" t="s">
        <v>59</v>
      </c>
      <c r="N4" s="1" t="s">
        <v>60</v>
      </c>
      <c r="P4" s="1" t="s">
        <v>61</v>
      </c>
      <c r="Q4" s="1" t="s">
        <v>62</v>
      </c>
      <c r="R4" s="1" t="s">
        <v>63</v>
      </c>
      <c r="S4" s="1" t="s">
        <v>64</v>
      </c>
      <c r="T4" s="1" t="s">
        <v>65</v>
      </c>
      <c r="U4" s="1" t="s">
        <v>66</v>
      </c>
      <c r="V4" s="1" t="s">
        <v>67</v>
      </c>
      <c r="W4" s="1" t="s">
        <v>68</v>
      </c>
      <c r="X4" s="1" t="s">
        <v>69</v>
      </c>
      <c r="Z4" s="1" t="s">
        <v>70</v>
      </c>
    </row>
    <row r="5" spans="2:26" x14ac:dyDescent="0.2">
      <c r="B5" s="1" t="s">
        <v>4</v>
      </c>
      <c r="G5" s="1" t="s">
        <v>71</v>
      </c>
      <c r="P5" s="1" t="s">
        <v>72</v>
      </c>
      <c r="R5" s="1" t="s">
        <v>73</v>
      </c>
      <c r="S5" s="1" t="s">
        <v>74</v>
      </c>
      <c r="T5" s="1" t="s">
        <v>75</v>
      </c>
      <c r="U5" s="1" t="s">
        <v>76</v>
      </c>
      <c r="V5" s="1" t="s">
        <v>77</v>
      </c>
      <c r="W5" s="1" t="s">
        <v>78</v>
      </c>
    </row>
    <row r="6" spans="2:26" x14ac:dyDescent="0.2">
      <c r="B6" s="1" t="s">
        <v>5</v>
      </c>
      <c r="G6" s="1" t="s">
        <v>79</v>
      </c>
      <c r="P6" s="1" t="s">
        <v>80</v>
      </c>
      <c r="R6" s="1" t="s">
        <v>81</v>
      </c>
      <c r="U6" s="1" t="s">
        <v>82</v>
      </c>
      <c r="V6" s="1" t="s">
        <v>83</v>
      </c>
    </row>
    <row r="7" spans="2:26" x14ac:dyDescent="0.2">
      <c r="B7" s="1" t="s">
        <v>6</v>
      </c>
      <c r="G7" s="1" t="s">
        <v>84</v>
      </c>
      <c r="P7" s="1" t="s">
        <v>85</v>
      </c>
      <c r="U7" s="1" t="s">
        <v>86</v>
      </c>
      <c r="V7" s="1" t="s">
        <v>87</v>
      </c>
    </row>
    <row r="8" spans="2:26" x14ac:dyDescent="0.2">
      <c r="B8" s="1" t="s">
        <v>7</v>
      </c>
      <c r="P8" s="1" t="s">
        <v>88</v>
      </c>
    </row>
    <row r="9" spans="2:26" x14ac:dyDescent="0.2">
      <c r="B9" s="1" t="s">
        <v>8</v>
      </c>
    </row>
    <row r="10" spans="2:26" x14ac:dyDescent="0.2">
      <c r="B10" s="1" t="s">
        <v>9</v>
      </c>
    </row>
    <row r="11" spans="2:26" x14ac:dyDescent="0.2">
      <c r="B11" s="1" t="s">
        <v>10</v>
      </c>
    </row>
    <row r="12" spans="2:26" x14ac:dyDescent="0.2">
      <c r="B12" s="1" t="s">
        <v>11</v>
      </c>
    </row>
    <row r="13" spans="2:26" x14ac:dyDescent="0.2">
      <c r="B13" s="1" t="s">
        <v>12</v>
      </c>
    </row>
    <row r="14" spans="2:26" x14ac:dyDescent="0.2">
      <c r="B14" s="1" t="s">
        <v>13</v>
      </c>
    </row>
    <row r="15" spans="2:26" x14ac:dyDescent="0.2">
      <c r="B15" s="1" t="s">
        <v>14</v>
      </c>
    </row>
    <row r="16" spans="2:26" x14ac:dyDescent="0.2">
      <c r="B16" s="1" t="s">
        <v>15</v>
      </c>
    </row>
    <row r="17" spans="2:7" x14ac:dyDescent="0.2">
      <c r="B17" s="1" t="s">
        <v>16</v>
      </c>
    </row>
    <row r="18" spans="2:7" x14ac:dyDescent="0.2">
      <c r="B18" s="1" t="s">
        <v>17</v>
      </c>
    </row>
    <row r="19" spans="2:7" x14ac:dyDescent="0.2">
      <c r="B19" s="1" t="s">
        <v>18</v>
      </c>
    </row>
    <row r="20" spans="2:7" x14ac:dyDescent="0.2">
      <c r="B20" s="1" t="s">
        <v>19</v>
      </c>
    </row>
    <row r="21" spans="2:7" x14ac:dyDescent="0.2">
      <c r="B21" s="1" t="s">
        <v>20</v>
      </c>
    </row>
    <row r="22" spans="2:7" x14ac:dyDescent="0.2">
      <c r="B22" s="1" t="s">
        <v>21</v>
      </c>
    </row>
    <row r="23" spans="2:7" x14ac:dyDescent="0.2">
      <c r="B23" s="1" t="s">
        <v>22</v>
      </c>
    </row>
    <row r="24" spans="2:7" x14ac:dyDescent="0.2">
      <c r="B24" s="1" t="s">
        <v>23</v>
      </c>
    </row>
    <row r="25" spans="2:7" ht="51" x14ac:dyDescent="0.2">
      <c r="D25" s="105" t="s">
        <v>454</v>
      </c>
      <c r="E25" s="105" t="s">
        <v>452</v>
      </c>
      <c r="F25" s="105" t="s">
        <v>453</v>
      </c>
    </row>
    <row r="26" spans="2:7" x14ac:dyDescent="0.2">
      <c r="C26" s="2" t="str">
        <f>IF(OR(ISBLANK('CL report PYD'!B$2),'CL report PYD'!B$2="Statewide"),"",HLOOKUP('CL report PYD'!B$2,'CL list'!D$1:Y$8,2,FALSE))</f>
        <v/>
      </c>
      <c r="D26" s="1">
        <f>IF(AND('CL report PYD'!B2="Statewide",'CL report PYD'!B3&lt;&gt;""),1,0)</f>
        <v>0</v>
      </c>
      <c r="E26" s="1">
        <f>IF(AND('CL report PYD'!B2&lt;&gt;"Statewide",'CL report PYD'!B3=""),1,0)</f>
        <v>0</v>
      </c>
      <c r="F26" s="1" t="e">
        <f>IF(AND('CL report PYD'!B2&lt;&gt;"Statewide",VLOOKUP('CL report PYD'!B3,Crosswalk!A2:D70,4,FALSE)&lt;&gt;'CL report PYD'!B2),1,0)</f>
        <v>#N/A</v>
      </c>
      <c r="G26" s="1">
        <f>IF(ISERROR(F26),D26+E26,D26+E26+F26)</f>
        <v>0</v>
      </c>
    </row>
    <row r="27" spans="2:7" x14ac:dyDescent="0.2">
      <c r="C27" s="2" t="str">
        <f>IF(OR(ISBLANK('CL report PYD'!B$2),'CL report PYD'!B$2="Statewide"),"",IF(HLOOKUP('CL report PYD'!B$2,'CL list'!D$1:Y$8,3,FALSE)=0,"",HLOOKUP('CL report PYD'!B$2,'CL list'!D$1:Y$8,3,FALSE)))</f>
        <v/>
      </c>
    </row>
    <row r="28" spans="2:7" x14ac:dyDescent="0.2">
      <c r="C28" s="2" t="str">
        <f>IF(OR(ISBLANK('CL report PYD'!B$2),'CL report PYD'!B$2="Statewide"),"",IF(HLOOKUP('CL report PYD'!B$2,'CL list'!D$1:Y$8,4,FALSE)=0,"",HLOOKUP('CL report PYD'!B$2,'CL list'!D$1:Y$8,4,FALSE)))</f>
        <v/>
      </c>
    </row>
    <row r="29" spans="2:7" x14ac:dyDescent="0.2">
      <c r="C29" s="2" t="str">
        <f>IF(OR(ISBLANK('CL report PYD'!B$2),'CL report PYD'!B$2="Statewide"),"",IF(HLOOKUP('CL report PYD'!B$2,'CL list'!D$1:Y$8,5,FALSE)=0,"",HLOOKUP('CL report PYD'!B$2,'CL list'!D$1:Y$8,5,FALSE)))</f>
        <v/>
      </c>
    </row>
    <row r="30" spans="2:7" x14ac:dyDescent="0.2">
      <c r="C30" s="2" t="str">
        <f>IF(OR(ISBLANK('CL report PYD'!B$2),'CL report PYD'!B$2="Statewide"),"",IF(HLOOKUP('CL report PYD'!B$2,'CL list'!D$1:Y$8,6,FALSE)=0,"",HLOOKUP('CL report PYD'!B$2,'CL list'!D$1:Y$8,6,FALSE)))</f>
        <v/>
      </c>
    </row>
    <row r="31" spans="2:7" x14ac:dyDescent="0.2">
      <c r="C31" s="2" t="str">
        <f>IF(OR(ISBLANK('CL report PYD'!B$2),'CL report PYD'!B$2="Statewide"),"",IF(HLOOKUP('CL report PYD'!B$2,'CL list'!D$1:Y$8,7,FALSE)=0,"",HLOOKUP('CL report PYD'!B$2,'CL list'!D$1:Y$8,7,FALSE)))</f>
        <v/>
      </c>
    </row>
    <row r="32" spans="2:7" x14ac:dyDescent="0.2">
      <c r="C32" s="2" t="str">
        <f>IF(OR(ISBLANK('CL report PYD'!B$2),'CL report PYD'!B$2="Statewide"),"",IF(HLOOKUP('CL report PYD'!B$2,'CL list'!D$1:Y$8,8,FALSE)=0,"",HLOOKUP('CL report PYD'!B$2,'CL list'!D$1:Y$8,8,FALSE)))</f>
        <v/>
      </c>
    </row>
    <row r="33" spans="3:7" ht="51" x14ac:dyDescent="0.2">
      <c r="D33" s="105" t="s">
        <v>454</v>
      </c>
      <c r="E33" s="105" t="s">
        <v>452</v>
      </c>
      <c r="F33" s="105" t="s">
        <v>453</v>
      </c>
    </row>
    <row r="34" spans="3:7" x14ac:dyDescent="0.2">
      <c r="C34" s="2" t="str">
        <f>IF(OR(ISBLANK('CL report QTR'!B$2),'CL report QTR'!B$2="Statewide"),"",HLOOKUP('CL report QTR'!B$2,'CL list'!D$1:Y$8,2,FALSE))</f>
        <v>Lancaster</v>
      </c>
      <c r="D34" s="1">
        <f>IF(AND('CL report QTR'!B2="Statewide",'CL report QTR'!B3&lt;&gt;""),1,0)</f>
        <v>0</v>
      </c>
      <c r="E34" s="1">
        <f>IF(AND('CL report QTR'!B2&lt;&gt;"Statewide",'CL report QTR'!B3=""),1,0)</f>
        <v>0</v>
      </c>
      <c r="F34" s="1">
        <f>IF(AND('CL report QTR'!B2&lt;&gt;"Statewide",VLOOKUP('CL report QTR'!B3,Crosswalk!A2:D70,4,FALSE)&lt;&gt;'CL report QTR'!B2),1,0)</f>
        <v>0</v>
      </c>
      <c r="G34" s="1">
        <f>IF(ISERROR(F34),D34+E34,D34+E34+F34)</f>
        <v>0</v>
      </c>
    </row>
    <row r="35" spans="3:7" x14ac:dyDescent="0.2">
      <c r="C35" s="2" t="str">
        <f>IF(OR(ISBLANK('CL report QTR'!B$2),'CL report QTR'!B$2="Statewide"),"",IF(HLOOKUP('CL report QTR'!B$2,'CL list'!D$1:Y$8,3,FALSE)=0,"",HLOOKUP('CL report QTR'!B$2,'CL list'!D$1:Y$8,3,FALSE)))</f>
        <v/>
      </c>
    </row>
    <row r="36" spans="3:7" x14ac:dyDescent="0.2">
      <c r="C36" s="2" t="str">
        <f>IF(OR(ISBLANK('CL report QTR'!B$2),'CL report QTR'!B$2="Statewide"),"",IF(HLOOKUP('CL report QTR'!B$2,'CL list'!D$1:Y$8,4,FALSE)=0,"",HLOOKUP('CL report QTR'!B$2,'CL list'!D$1:Y$8,4,FALSE)))</f>
        <v/>
      </c>
    </row>
    <row r="37" spans="3:7" x14ac:dyDescent="0.2">
      <c r="C37" s="2" t="str">
        <f>IF(OR(ISBLANK('CL report QTR'!B$2),'CL report QTR'!B$2="Statewide"),"",IF(HLOOKUP('CL report QTR'!B$2,'CL list'!D$1:Y$8,5,FALSE)=0,"",HLOOKUP('CL report QTR'!B$2,'CL list'!D$1:Y$8,5,FALSE)))</f>
        <v/>
      </c>
    </row>
    <row r="38" spans="3:7" x14ac:dyDescent="0.2">
      <c r="C38" s="2" t="str">
        <f>IF(OR(ISBLANK('CL report QTR'!B$2),'CL report QTR'!B$2="Statewide"),"",IF(HLOOKUP('CL report QTR'!B$2,'CL list'!D$1:Y$8,6,FALSE)=0,"",HLOOKUP('CL report QTR'!B$2,'CL list'!D$1:Y$8,6,FALSE)))</f>
        <v/>
      </c>
    </row>
    <row r="39" spans="3:7" x14ac:dyDescent="0.2">
      <c r="C39" s="2" t="str">
        <f>IF(OR(ISBLANK('CL report QTR'!B$2),'CL report QTR'!B$2="Statewide"),"",IF(HLOOKUP('CL report QTR'!B$2,'CL list'!D$1:Y$8,7,FALSE)=0,"",HLOOKUP('CL report QTR'!B$2,'CL list'!D$1:Y$8,7,FALSE)))</f>
        <v/>
      </c>
    </row>
    <row r="40" spans="3:7" x14ac:dyDescent="0.2">
      <c r="C40" s="2" t="str">
        <f>IF(OR(ISBLANK('CL report QTR'!B$2),'CL report QTR'!B$2="Statewide"),"",IF(HLOOKUP('CL report QTR'!B$2,'CL list'!D$1:Y$8,8,FALSE)=0,"",HLOOKUP('CL report QTR'!B$2,'CL list'!D$1:Y$8,8,FALSE)))</f>
        <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D70"/>
  <sheetViews>
    <sheetView topLeftCell="A30" workbookViewId="0">
      <selection activeCell="F35" sqref="F35"/>
    </sheetView>
  </sheetViews>
  <sheetFormatPr defaultRowHeight="12.75" x14ac:dyDescent="0.2"/>
  <cols>
    <col min="1" max="1" width="20.85546875" style="1" customWidth="1"/>
    <col min="2" max="2" width="8.28515625" style="1" customWidth="1"/>
    <col min="3" max="3" width="17.7109375" style="1" customWidth="1"/>
    <col min="4" max="4" width="20.85546875" style="1" customWidth="1"/>
    <col min="5" max="256" width="9.140625" style="1"/>
    <col min="257" max="257" width="20.85546875" style="1" customWidth="1"/>
    <col min="258" max="258" width="8.28515625" style="1" customWidth="1"/>
    <col min="259" max="259" width="17.7109375" style="1" customWidth="1"/>
    <col min="260" max="260" width="20.85546875" style="1" customWidth="1"/>
    <col min="261" max="512" width="9.140625" style="1"/>
    <col min="513" max="513" width="20.85546875" style="1" customWidth="1"/>
    <col min="514" max="514" width="8.28515625" style="1" customWidth="1"/>
    <col min="515" max="515" width="17.7109375" style="1" customWidth="1"/>
    <col min="516" max="516" width="20.85546875" style="1" customWidth="1"/>
    <col min="517" max="768" width="9.140625" style="1"/>
    <col min="769" max="769" width="20.85546875" style="1" customWidth="1"/>
    <col min="770" max="770" width="8.28515625" style="1" customWidth="1"/>
    <col min="771" max="771" width="17.7109375" style="1" customWidth="1"/>
    <col min="772" max="772" width="20.85546875" style="1" customWidth="1"/>
    <col min="773" max="1024" width="9.140625" style="1"/>
    <col min="1025" max="1025" width="20.85546875" style="1" customWidth="1"/>
    <col min="1026" max="1026" width="8.28515625" style="1" customWidth="1"/>
    <col min="1027" max="1027" width="17.7109375" style="1" customWidth="1"/>
    <col min="1028" max="1028" width="20.85546875" style="1" customWidth="1"/>
    <col min="1029" max="1280" width="9.140625" style="1"/>
    <col min="1281" max="1281" width="20.85546875" style="1" customWidth="1"/>
    <col min="1282" max="1282" width="8.28515625" style="1" customWidth="1"/>
    <col min="1283" max="1283" width="17.7109375" style="1" customWidth="1"/>
    <col min="1284" max="1284" width="20.85546875" style="1" customWidth="1"/>
    <col min="1285" max="1536" width="9.140625" style="1"/>
    <col min="1537" max="1537" width="20.85546875" style="1" customWidth="1"/>
    <col min="1538" max="1538" width="8.28515625" style="1" customWidth="1"/>
    <col min="1539" max="1539" width="17.7109375" style="1" customWidth="1"/>
    <col min="1540" max="1540" width="20.85546875" style="1" customWidth="1"/>
    <col min="1541" max="1792" width="9.140625" style="1"/>
    <col min="1793" max="1793" width="20.85546875" style="1" customWidth="1"/>
    <col min="1794" max="1794" width="8.28515625" style="1" customWidth="1"/>
    <col min="1795" max="1795" width="17.7109375" style="1" customWidth="1"/>
    <col min="1796" max="1796" width="20.85546875" style="1" customWidth="1"/>
    <col min="1797" max="2048" width="9.140625" style="1"/>
    <col min="2049" max="2049" width="20.85546875" style="1" customWidth="1"/>
    <col min="2050" max="2050" width="8.28515625" style="1" customWidth="1"/>
    <col min="2051" max="2051" width="17.7109375" style="1" customWidth="1"/>
    <col min="2052" max="2052" width="20.85546875" style="1" customWidth="1"/>
    <col min="2053" max="2304" width="9.140625" style="1"/>
    <col min="2305" max="2305" width="20.85546875" style="1" customWidth="1"/>
    <col min="2306" max="2306" width="8.28515625" style="1" customWidth="1"/>
    <col min="2307" max="2307" width="17.7109375" style="1" customWidth="1"/>
    <col min="2308" max="2308" width="20.85546875" style="1" customWidth="1"/>
    <col min="2309" max="2560" width="9.140625" style="1"/>
    <col min="2561" max="2561" width="20.85546875" style="1" customWidth="1"/>
    <col min="2562" max="2562" width="8.28515625" style="1" customWidth="1"/>
    <col min="2563" max="2563" width="17.7109375" style="1" customWidth="1"/>
    <col min="2564" max="2564" width="20.85546875" style="1" customWidth="1"/>
    <col min="2565" max="2816" width="9.140625" style="1"/>
    <col min="2817" max="2817" width="20.85546875" style="1" customWidth="1"/>
    <col min="2818" max="2818" width="8.28515625" style="1" customWidth="1"/>
    <col min="2819" max="2819" width="17.7109375" style="1" customWidth="1"/>
    <col min="2820" max="2820" width="20.85546875" style="1" customWidth="1"/>
    <col min="2821" max="3072" width="9.140625" style="1"/>
    <col min="3073" max="3073" width="20.85546875" style="1" customWidth="1"/>
    <col min="3074" max="3074" width="8.28515625" style="1" customWidth="1"/>
    <col min="3075" max="3075" width="17.7109375" style="1" customWidth="1"/>
    <col min="3076" max="3076" width="20.85546875" style="1" customWidth="1"/>
    <col min="3077" max="3328" width="9.140625" style="1"/>
    <col min="3329" max="3329" width="20.85546875" style="1" customWidth="1"/>
    <col min="3330" max="3330" width="8.28515625" style="1" customWidth="1"/>
    <col min="3331" max="3331" width="17.7109375" style="1" customWidth="1"/>
    <col min="3332" max="3332" width="20.85546875" style="1" customWidth="1"/>
    <col min="3333" max="3584" width="9.140625" style="1"/>
    <col min="3585" max="3585" width="20.85546875" style="1" customWidth="1"/>
    <col min="3586" max="3586" width="8.28515625" style="1" customWidth="1"/>
    <col min="3587" max="3587" width="17.7109375" style="1" customWidth="1"/>
    <col min="3588" max="3588" width="20.85546875" style="1" customWidth="1"/>
    <col min="3589" max="3840" width="9.140625" style="1"/>
    <col min="3841" max="3841" width="20.85546875" style="1" customWidth="1"/>
    <col min="3842" max="3842" width="8.28515625" style="1" customWidth="1"/>
    <col min="3843" max="3843" width="17.7109375" style="1" customWidth="1"/>
    <col min="3844" max="3844" width="20.85546875" style="1" customWidth="1"/>
    <col min="3845" max="4096" width="9.140625" style="1"/>
    <col min="4097" max="4097" width="20.85546875" style="1" customWidth="1"/>
    <col min="4098" max="4098" width="8.28515625" style="1" customWidth="1"/>
    <col min="4099" max="4099" width="17.7109375" style="1" customWidth="1"/>
    <col min="4100" max="4100" width="20.85546875" style="1" customWidth="1"/>
    <col min="4101" max="4352" width="9.140625" style="1"/>
    <col min="4353" max="4353" width="20.85546875" style="1" customWidth="1"/>
    <col min="4354" max="4354" width="8.28515625" style="1" customWidth="1"/>
    <col min="4355" max="4355" width="17.7109375" style="1" customWidth="1"/>
    <col min="4356" max="4356" width="20.85546875" style="1" customWidth="1"/>
    <col min="4357" max="4608" width="9.140625" style="1"/>
    <col min="4609" max="4609" width="20.85546875" style="1" customWidth="1"/>
    <col min="4610" max="4610" width="8.28515625" style="1" customWidth="1"/>
    <col min="4611" max="4611" width="17.7109375" style="1" customWidth="1"/>
    <col min="4612" max="4612" width="20.85546875" style="1" customWidth="1"/>
    <col min="4613" max="4864" width="9.140625" style="1"/>
    <col min="4865" max="4865" width="20.85546875" style="1" customWidth="1"/>
    <col min="4866" max="4866" width="8.28515625" style="1" customWidth="1"/>
    <col min="4867" max="4867" width="17.7109375" style="1" customWidth="1"/>
    <col min="4868" max="4868" width="20.85546875" style="1" customWidth="1"/>
    <col min="4869" max="5120" width="9.140625" style="1"/>
    <col min="5121" max="5121" width="20.85546875" style="1" customWidth="1"/>
    <col min="5122" max="5122" width="8.28515625" style="1" customWidth="1"/>
    <col min="5123" max="5123" width="17.7109375" style="1" customWidth="1"/>
    <col min="5124" max="5124" width="20.85546875" style="1" customWidth="1"/>
    <col min="5125" max="5376" width="9.140625" style="1"/>
    <col min="5377" max="5377" width="20.85546875" style="1" customWidth="1"/>
    <col min="5378" max="5378" width="8.28515625" style="1" customWidth="1"/>
    <col min="5379" max="5379" width="17.7109375" style="1" customWidth="1"/>
    <col min="5380" max="5380" width="20.85546875" style="1" customWidth="1"/>
    <col min="5381" max="5632" width="9.140625" style="1"/>
    <col min="5633" max="5633" width="20.85546875" style="1" customWidth="1"/>
    <col min="5634" max="5634" width="8.28515625" style="1" customWidth="1"/>
    <col min="5635" max="5635" width="17.7109375" style="1" customWidth="1"/>
    <col min="5636" max="5636" width="20.85546875" style="1" customWidth="1"/>
    <col min="5637" max="5888" width="9.140625" style="1"/>
    <col min="5889" max="5889" width="20.85546875" style="1" customWidth="1"/>
    <col min="5890" max="5890" width="8.28515625" style="1" customWidth="1"/>
    <col min="5891" max="5891" width="17.7109375" style="1" customWidth="1"/>
    <col min="5892" max="5892" width="20.85546875" style="1" customWidth="1"/>
    <col min="5893" max="6144" width="9.140625" style="1"/>
    <col min="6145" max="6145" width="20.85546875" style="1" customWidth="1"/>
    <col min="6146" max="6146" width="8.28515625" style="1" customWidth="1"/>
    <col min="6147" max="6147" width="17.7109375" style="1" customWidth="1"/>
    <col min="6148" max="6148" width="20.85546875" style="1" customWidth="1"/>
    <col min="6149" max="6400" width="9.140625" style="1"/>
    <col min="6401" max="6401" width="20.85546875" style="1" customWidth="1"/>
    <col min="6402" max="6402" width="8.28515625" style="1" customWidth="1"/>
    <col min="6403" max="6403" width="17.7109375" style="1" customWidth="1"/>
    <col min="6404" max="6404" width="20.85546875" style="1" customWidth="1"/>
    <col min="6405" max="6656" width="9.140625" style="1"/>
    <col min="6657" max="6657" width="20.85546875" style="1" customWidth="1"/>
    <col min="6658" max="6658" width="8.28515625" style="1" customWidth="1"/>
    <col min="6659" max="6659" width="17.7109375" style="1" customWidth="1"/>
    <col min="6660" max="6660" width="20.85546875" style="1" customWidth="1"/>
    <col min="6661" max="6912" width="9.140625" style="1"/>
    <col min="6913" max="6913" width="20.85546875" style="1" customWidth="1"/>
    <col min="6914" max="6914" width="8.28515625" style="1" customWidth="1"/>
    <col min="6915" max="6915" width="17.7109375" style="1" customWidth="1"/>
    <col min="6916" max="6916" width="20.85546875" style="1" customWidth="1"/>
    <col min="6917" max="7168" width="9.140625" style="1"/>
    <col min="7169" max="7169" width="20.85546875" style="1" customWidth="1"/>
    <col min="7170" max="7170" width="8.28515625" style="1" customWidth="1"/>
    <col min="7171" max="7171" width="17.7109375" style="1" customWidth="1"/>
    <col min="7172" max="7172" width="20.85546875" style="1" customWidth="1"/>
    <col min="7173" max="7424" width="9.140625" style="1"/>
    <col min="7425" max="7425" width="20.85546875" style="1" customWidth="1"/>
    <col min="7426" max="7426" width="8.28515625" style="1" customWidth="1"/>
    <col min="7427" max="7427" width="17.7109375" style="1" customWidth="1"/>
    <col min="7428" max="7428" width="20.85546875" style="1" customWidth="1"/>
    <col min="7429" max="7680" width="9.140625" style="1"/>
    <col min="7681" max="7681" width="20.85546875" style="1" customWidth="1"/>
    <col min="7682" max="7682" width="8.28515625" style="1" customWidth="1"/>
    <col min="7683" max="7683" width="17.7109375" style="1" customWidth="1"/>
    <col min="7684" max="7684" width="20.85546875" style="1" customWidth="1"/>
    <col min="7685" max="7936" width="9.140625" style="1"/>
    <col min="7937" max="7937" width="20.85546875" style="1" customWidth="1"/>
    <col min="7938" max="7938" width="8.28515625" style="1" customWidth="1"/>
    <col min="7939" max="7939" width="17.7109375" style="1" customWidth="1"/>
    <col min="7940" max="7940" width="20.85546875" style="1" customWidth="1"/>
    <col min="7941" max="8192" width="9.140625" style="1"/>
    <col min="8193" max="8193" width="20.85546875" style="1" customWidth="1"/>
    <col min="8194" max="8194" width="8.28515625" style="1" customWidth="1"/>
    <col min="8195" max="8195" width="17.7109375" style="1" customWidth="1"/>
    <col min="8196" max="8196" width="20.85546875" style="1" customWidth="1"/>
    <col min="8197" max="8448" width="9.140625" style="1"/>
    <col min="8449" max="8449" width="20.85546875" style="1" customWidth="1"/>
    <col min="8450" max="8450" width="8.28515625" style="1" customWidth="1"/>
    <col min="8451" max="8451" width="17.7109375" style="1" customWidth="1"/>
    <col min="8452" max="8452" width="20.85546875" style="1" customWidth="1"/>
    <col min="8453" max="8704" width="9.140625" style="1"/>
    <col min="8705" max="8705" width="20.85546875" style="1" customWidth="1"/>
    <col min="8706" max="8706" width="8.28515625" style="1" customWidth="1"/>
    <col min="8707" max="8707" width="17.7109375" style="1" customWidth="1"/>
    <col min="8708" max="8708" width="20.85546875" style="1" customWidth="1"/>
    <col min="8709" max="8960" width="9.140625" style="1"/>
    <col min="8961" max="8961" width="20.85546875" style="1" customWidth="1"/>
    <col min="8962" max="8962" width="8.28515625" style="1" customWidth="1"/>
    <col min="8963" max="8963" width="17.7109375" style="1" customWidth="1"/>
    <col min="8964" max="8964" width="20.85546875" style="1" customWidth="1"/>
    <col min="8965" max="9216" width="9.140625" style="1"/>
    <col min="9217" max="9217" width="20.85546875" style="1" customWidth="1"/>
    <col min="9218" max="9218" width="8.28515625" style="1" customWidth="1"/>
    <col min="9219" max="9219" width="17.7109375" style="1" customWidth="1"/>
    <col min="9220" max="9220" width="20.85546875" style="1" customWidth="1"/>
    <col min="9221" max="9472" width="9.140625" style="1"/>
    <col min="9473" max="9473" width="20.85546875" style="1" customWidth="1"/>
    <col min="9474" max="9474" width="8.28515625" style="1" customWidth="1"/>
    <col min="9475" max="9475" width="17.7109375" style="1" customWidth="1"/>
    <col min="9476" max="9476" width="20.85546875" style="1" customWidth="1"/>
    <col min="9477" max="9728" width="9.140625" style="1"/>
    <col min="9729" max="9729" width="20.85546875" style="1" customWidth="1"/>
    <col min="9730" max="9730" width="8.28515625" style="1" customWidth="1"/>
    <col min="9731" max="9731" width="17.7109375" style="1" customWidth="1"/>
    <col min="9732" max="9732" width="20.85546875" style="1" customWidth="1"/>
    <col min="9733" max="9984" width="9.140625" style="1"/>
    <col min="9985" max="9985" width="20.85546875" style="1" customWidth="1"/>
    <col min="9986" max="9986" width="8.28515625" style="1" customWidth="1"/>
    <col min="9987" max="9987" width="17.7109375" style="1" customWidth="1"/>
    <col min="9988" max="9988" width="20.85546875" style="1" customWidth="1"/>
    <col min="9989" max="10240" width="9.140625" style="1"/>
    <col min="10241" max="10241" width="20.85546875" style="1" customWidth="1"/>
    <col min="10242" max="10242" width="8.28515625" style="1" customWidth="1"/>
    <col min="10243" max="10243" width="17.7109375" style="1" customWidth="1"/>
    <col min="10244" max="10244" width="20.85546875" style="1" customWidth="1"/>
    <col min="10245" max="10496" width="9.140625" style="1"/>
    <col min="10497" max="10497" width="20.85546875" style="1" customWidth="1"/>
    <col min="10498" max="10498" width="8.28515625" style="1" customWidth="1"/>
    <col min="10499" max="10499" width="17.7109375" style="1" customWidth="1"/>
    <col min="10500" max="10500" width="20.85546875" style="1" customWidth="1"/>
    <col min="10501" max="10752" width="9.140625" style="1"/>
    <col min="10753" max="10753" width="20.85546875" style="1" customWidth="1"/>
    <col min="10754" max="10754" width="8.28515625" style="1" customWidth="1"/>
    <col min="10755" max="10755" width="17.7109375" style="1" customWidth="1"/>
    <col min="10756" max="10756" width="20.85546875" style="1" customWidth="1"/>
    <col min="10757" max="11008" width="9.140625" style="1"/>
    <col min="11009" max="11009" width="20.85546875" style="1" customWidth="1"/>
    <col min="11010" max="11010" width="8.28515625" style="1" customWidth="1"/>
    <col min="11011" max="11011" width="17.7109375" style="1" customWidth="1"/>
    <col min="11012" max="11012" width="20.85546875" style="1" customWidth="1"/>
    <col min="11013" max="11264" width="9.140625" style="1"/>
    <col min="11265" max="11265" width="20.85546875" style="1" customWidth="1"/>
    <col min="11266" max="11266" width="8.28515625" style="1" customWidth="1"/>
    <col min="11267" max="11267" width="17.7109375" style="1" customWidth="1"/>
    <col min="11268" max="11268" width="20.85546875" style="1" customWidth="1"/>
    <col min="11269" max="11520" width="9.140625" style="1"/>
    <col min="11521" max="11521" width="20.85546875" style="1" customWidth="1"/>
    <col min="11522" max="11522" width="8.28515625" style="1" customWidth="1"/>
    <col min="11523" max="11523" width="17.7109375" style="1" customWidth="1"/>
    <col min="11524" max="11524" width="20.85546875" style="1" customWidth="1"/>
    <col min="11525" max="11776" width="9.140625" style="1"/>
    <col min="11777" max="11777" width="20.85546875" style="1" customWidth="1"/>
    <col min="11778" max="11778" width="8.28515625" style="1" customWidth="1"/>
    <col min="11779" max="11779" width="17.7109375" style="1" customWidth="1"/>
    <col min="11780" max="11780" width="20.85546875" style="1" customWidth="1"/>
    <col min="11781" max="12032" width="9.140625" style="1"/>
    <col min="12033" max="12033" width="20.85546875" style="1" customWidth="1"/>
    <col min="12034" max="12034" width="8.28515625" style="1" customWidth="1"/>
    <col min="12035" max="12035" width="17.7109375" style="1" customWidth="1"/>
    <col min="12036" max="12036" width="20.85546875" style="1" customWidth="1"/>
    <col min="12037" max="12288" width="9.140625" style="1"/>
    <col min="12289" max="12289" width="20.85546875" style="1" customWidth="1"/>
    <col min="12290" max="12290" width="8.28515625" style="1" customWidth="1"/>
    <col min="12291" max="12291" width="17.7109375" style="1" customWidth="1"/>
    <col min="12292" max="12292" width="20.85546875" style="1" customWidth="1"/>
    <col min="12293" max="12544" width="9.140625" style="1"/>
    <col min="12545" max="12545" width="20.85546875" style="1" customWidth="1"/>
    <col min="12546" max="12546" width="8.28515625" style="1" customWidth="1"/>
    <col min="12547" max="12547" width="17.7109375" style="1" customWidth="1"/>
    <col min="12548" max="12548" width="20.85546875" style="1" customWidth="1"/>
    <col min="12549" max="12800" width="9.140625" style="1"/>
    <col min="12801" max="12801" width="20.85546875" style="1" customWidth="1"/>
    <col min="12802" max="12802" width="8.28515625" style="1" customWidth="1"/>
    <col min="12803" max="12803" width="17.7109375" style="1" customWidth="1"/>
    <col min="12804" max="12804" width="20.85546875" style="1" customWidth="1"/>
    <col min="12805" max="13056" width="9.140625" style="1"/>
    <col min="13057" max="13057" width="20.85546875" style="1" customWidth="1"/>
    <col min="13058" max="13058" width="8.28515625" style="1" customWidth="1"/>
    <col min="13059" max="13059" width="17.7109375" style="1" customWidth="1"/>
    <col min="13060" max="13060" width="20.85546875" style="1" customWidth="1"/>
    <col min="13061" max="13312" width="9.140625" style="1"/>
    <col min="13313" max="13313" width="20.85546875" style="1" customWidth="1"/>
    <col min="13314" max="13314" width="8.28515625" style="1" customWidth="1"/>
    <col min="13315" max="13315" width="17.7109375" style="1" customWidth="1"/>
    <col min="13316" max="13316" width="20.85546875" style="1" customWidth="1"/>
    <col min="13317" max="13568" width="9.140625" style="1"/>
    <col min="13569" max="13569" width="20.85546875" style="1" customWidth="1"/>
    <col min="13570" max="13570" width="8.28515625" style="1" customWidth="1"/>
    <col min="13571" max="13571" width="17.7109375" style="1" customWidth="1"/>
    <col min="13572" max="13572" width="20.85546875" style="1" customWidth="1"/>
    <col min="13573" max="13824" width="9.140625" style="1"/>
    <col min="13825" max="13825" width="20.85546875" style="1" customWidth="1"/>
    <col min="13826" max="13826" width="8.28515625" style="1" customWidth="1"/>
    <col min="13827" max="13827" width="17.7109375" style="1" customWidth="1"/>
    <col min="13828" max="13828" width="20.85546875" style="1" customWidth="1"/>
    <col min="13829" max="14080" width="9.140625" style="1"/>
    <col min="14081" max="14081" width="20.85546875" style="1" customWidth="1"/>
    <col min="14082" max="14082" width="8.28515625" style="1" customWidth="1"/>
    <col min="14083" max="14083" width="17.7109375" style="1" customWidth="1"/>
    <col min="14084" max="14084" width="20.85546875" style="1" customWidth="1"/>
    <col min="14085" max="14336" width="9.140625" style="1"/>
    <col min="14337" max="14337" width="20.85546875" style="1" customWidth="1"/>
    <col min="14338" max="14338" width="8.28515625" style="1" customWidth="1"/>
    <col min="14339" max="14339" width="17.7109375" style="1" customWidth="1"/>
    <col min="14340" max="14340" width="20.85546875" style="1" customWidth="1"/>
    <col min="14341" max="14592" width="9.140625" style="1"/>
    <col min="14593" max="14593" width="20.85546875" style="1" customWidth="1"/>
    <col min="14594" max="14594" width="8.28515625" style="1" customWidth="1"/>
    <col min="14595" max="14595" width="17.7109375" style="1" customWidth="1"/>
    <col min="14596" max="14596" width="20.85546875" style="1" customWidth="1"/>
    <col min="14597" max="14848" width="9.140625" style="1"/>
    <col min="14849" max="14849" width="20.85546875" style="1" customWidth="1"/>
    <col min="14850" max="14850" width="8.28515625" style="1" customWidth="1"/>
    <col min="14851" max="14851" width="17.7109375" style="1" customWidth="1"/>
    <col min="14852" max="14852" width="20.85546875" style="1" customWidth="1"/>
    <col min="14853" max="15104" width="9.140625" style="1"/>
    <col min="15105" max="15105" width="20.85546875" style="1" customWidth="1"/>
    <col min="15106" max="15106" width="8.28515625" style="1" customWidth="1"/>
    <col min="15107" max="15107" width="17.7109375" style="1" customWidth="1"/>
    <col min="15108" max="15108" width="20.85546875" style="1" customWidth="1"/>
    <col min="15109" max="15360" width="9.140625" style="1"/>
    <col min="15361" max="15361" width="20.85546875" style="1" customWidth="1"/>
    <col min="15362" max="15362" width="8.28515625" style="1" customWidth="1"/>
    <col min="15363" max="15363" width="17.7109375" style="1" customWidth="1"/>
    <col min="15364" max="15364" width="20.85546875" style="1" customWidth="1"/>
    <col min="15365" max="15616" width="9.140625" style="1"/>
    <col min="15617" max="15617" width="20.85546875" style="1" customWidth="1"/>
    <col min="15618" max="15618" width="8.28515625" style="1" customWidth="1"/>
    <col min="15619" max="15619" width="17.7109375" style="1" customWidth="1"/>
    <col min="15620" max="15620" width="20.85546875" style="1" customWidth="1"/>
    <col min="15621" max="15872" width="9.140625" style="1"/>
    <col min="15873" max="15873" width="20.85546875" style="1" customWidth="1"/>
    <col min="15874" max="15874" width="8.28515625" style="1" customWidth="1"/>
    <col min="15875" max="15875" width="17.7109375" style="1" customWidth="1"/>
    <col min="15876" max="15876" width="20.85546875" style="1" customWidth="1"/>
    <col min="15877" max="16128" width="9.140625" style="1"/>
    <col min="16129" max="16129" width="20.85546875" style="1" customWidth="1"/>
    <col min="16130" max="16130" width="8.28515625" style="1" customWidth="1"/>
    <col min="16131" max="16131" width="17.7109375" style="1" customWidth="1"/>
    <col min="16132" max="16132" width="20.85546875" style="1" customWidth="1"/>
    <col min="16133" max="16384" width="9.140625" style="1"/>
  </cols>
  <sheetData>
    <row r="1" spans="1:4" ht="15" x14ac:dyDescent="0.25">
      <c r="A1" s="3" t="s">
        <v>89</v>
      </c>
      <c r="B1" s="3" t="s">
        <v>90</v>
      </c>
      <c r="C1" s="3" t="s">
        <v>91</v>
      </c>
      <c r="D1" s="3" t="s">
        <v>92</v>
      </c>
    </row>
    <row r="2" spans="1:4" x14ac:dyDescent="0.2">
      <c r="A2" s="1" t="s">
        <v>24</v>
      </c>
      <c r="B2" s="1" t="s">
        <v>93</v>
      </c>
      <c r="C2" s="1" t="s">
        <v>1</v>
      </c>
      <c r="D2" s="1" t="s">
        <v>1</v>
      </c>
    </row>
    <row r="3" spans="1:4" x14ac:dyDescent="0.2">
      <c r="A3" s="1" t="s">
        <v>28</v>
      </c>
      <c r="B3" s="1" t="s">
        <v>94</v>
      </c>
      <c r="C3" s="1" t="s">
        <v>45</v>
      </c>
      <c r="D3" s="1" t="s">
        <v>6</v>
      </c>
    </row>
    <row r="4" spans="1:4" x14ac:dyDescent="0.2">
      <c r="A4" s="1" t="s">
        <v>45</v>
      </c>
      <c r="B4" s="1" t="s">
        <v>95</v>
      </c>
      <c r="C4" s="1" t="s">
        <v>45</v>
      </c>
      <c r="D4" s="1" t="s">
        <v>6</v>
      </c>
    </row>
    <row r="5" spans="1:4" x14ac:dyDescent="0.2">
      <c r="A5" s="1" t="s">
        <v>2</v>
      </c>
      <c r="B5" s="1" t="s">
        <v>96</v>
      </c>
      <c r="C5" s="1" t="s">
        <v>2</v>
      </c>
      <c r="D5" s="1" t="s">
        <v>2</v>
      </c>
    </row>
    <row r="6" spans="1:4" x14ac:dyDescent="0.2">
      <c r="A6" s="1" t="s">
        <v>25</v>
      </c>
      <c r="B6" s="1" t="s">
        <v>97</v>
      </c>
      <c r="C6" s="1" t="s">
        <v>3</v>
      </c>
      <c r="D6" s="1" t="s">
        <v>3</v>
      </c>
    </row>
    <row r="7" spans="1:4" x14ac:dyDescent="0.2">
      <c r="A7" s="1" t="s">
        <v>43</v>
      </c>
      <c r="B7" s="1" t="s">
        <v>98</v>
      </c>
      <c r="C7" s="1" t="s">
        <v>3</v>
      </c>
      <c r="D7" s="1" t="s">
        <v>3</v>
      </c>
    </row>
    <row r="8" spans="1:4" x14ac:dyDescent="0.2">
      <c r="A8" s="1" t="s">
        <v>26</v>
      </c>
      <c r="B8" s="1" t="s">
        <v>99</v>
      </c>
      <c r="C8" s="1" t="s">
        <v>26</v>
      </c>
      <c r="D8" s="1" t="s">
        <v>4</v>
      </c>
    </row>
    <row r="9" spans="1:4" x14ac:dyDescent="0.2">
      <c r="A9" s="1" t="s">
        <v>44</v>
      </c>
      <c r="B9" s="1" t="s">
        <v>100</v>
      </c>
      <c r="C9" s="1" t="s">
        <v>101</v>
      </c>
      <c r="D9" s="1" t="s">
        <v>4</v>
      </c>
    </row>
    <row r="10" spans="1:4" x14ac:dyDescent="0.2">
      <c r="A10" s="1" t="s">
        <v>59</v>
      </c>
      <c r="B10" s="1" t="s">
        <v>102</v>
      </c>
      <c r="C10" s="1" t="s">
        <v>59</v>
      </c>
      <c r="D10" s="1" t="s">
        <v>4</v>
      </c>
    </row>
    <row r="11" spans="1:4" x14ac:dyDescent="0.2">
      <c r="A11" s="1" t="s">
        <v>71</v>
      </c>
      <c r="B11" s="1" t="s">
        <v>103</v>
      </c>
      <c r="C11" s="1" t="s">
        <v>71</v>
      </c>
      <c r="D11" s="1" t="s">
        <v>4</v>
      </c>
    </row>
    <row r="12" spans="1:4" x14ac:dyDescent="0.2">
      <c r="A12" s="1" t="s">
        <v>104</v>
      </c>
      <c r="B12" s="1" t="s">
        <v>105</v>
      </c>
      <c r="C12" s="1" t="s">
        <v>106</v>
      </c>
      <c r="D12" s="1" t="s">
        <v>4</v>
      </c>
    </row>
    <row r="13" spans="1:4" x14ac:dyDescent="0.2">
      <c r="A13" s="1" t="s">
        <v>84</v>
      </c>
      <c r="B13" s="1" t="s">
        <v>107</v>
      </c>
      <c r="C13" s="1" t="s">
        <v>108</v>
      </c>
      <c r="D13" s="1" t="s">
        <v>4</v>
      </c>
    </row>
    <row r="14" spans="1:4" x14ac:dyDescent="0.2">
      <c r="A14" s="1" t="s">
        <v>27</v>
      </c>
      <c r="B14" s="1" t="s">
        <v>109</v>
      </c>
      <c r="C14" s="1" t="s">
        <v>5</v>
      </c>
      <c r="D14" s="1" t="s">
        <v>5</v>
      </c>
    </row>
    <row r="15" spans="1:4" x14ac:dyDescent="0.2">
      <c r="A15" s="1" t="s">
        <v>29</v>
      </c>
      <c r="B15" s="1" t="s">
        <v>110</v>
      </c>
      <c r="C15" s="1" t="s">
        <v>7</v>
      </c>
      <c r="D15" s="1" t="s">
        <v>7</v>
      </c>
    </row>
    <row r="16" spans="1:4" x14ac:dyDescent="0.2">
      <c r="A16" s="1" t="s">
        <v>46</v>
      </c>
      <c r="B16" s="1" t="s">
        <v>111</v>
      </c>
      <c r="C16" s="1" t="s">
        <v>7</v>
      </c>
      <c r="D16" s="1" t="s">
        <v>7</v>
      </c>
    </row>
    <row r="17" spans="1:4" x14ac:dyDescent="0.2">
      <c r="A17" s="1" t="s">
        <v>8</v>
      </c>
      <c r="B17" s="1" t="s">
        <v>112</v>
      </c>
      <c r="C17" s="1" t="s">
        <v>8</v>
      </c>
      <c r="D17" s="1" t="s">
        <v>8</v>
      </c>
    </row>
    <row r="18" spans="1:4" x14ac:dyDescent="0.2">
      <c r="A18" s="1" t="s">
        <v>9</v>
      </c>
      <c r="B18" s="1" t="s">
        <v>113</v>
      </c>
      <c r="C18" s="1" t="s">
        <v>9</v>
      </c>
      <c r="D18" s="1" t="s">
        <v>9</v>
      </c>
    </row>
    <row r="19" spans="1:4" x14ac:dyDescent="0.2">
      <c r="A19" s="1" t="s">
        <v>30</v>
      </c>
      <c r="B19" s="1" t="s">
        <v>114</v>
      </c>
      <c r="C19" s="1" t="s">
        <v>115</v>
      </c>
      <c r="D19" s="1" t="s">
        <v>10</v>
      </c>
    </row>
    <row r="20" spans="1:4" x14ac:dyDescent="0.2">
      <c r="A20" s="1" t="s">
        <v>31</v>
      </c>
      <c r="B20" s="1" t="s">
        <v>116</v>
      </c>
      <c r="C20" s="1" t="s">
        <v>117</v>
      </c>
      <c r="D20" s="1" t="s">
        <v>11</v>
      </c>
    </row>
    <row r="21" spans="1:4" x14ac:dyDescent="0.2">
      <c r="A21" s="1" t="s">
        <v>47</v>
      </c>
      <c r="B21" s="1" t="s">
        <v>118</v>
      </c>
      <c r="C21" s="1" t="s">
        <v>119</v>
      </c>
      <c r="D21" s="1" t="s">
        <v>11</v>
      </c>
    </row>
    <row r="22" spans="1:4" x14ac:dyDescent="0.2">
      <c r="A22" s="1" t="s">
        <v>60</v>
      </c>
      <c r="B22" s="1" t="s">
        <v>120</v>
      </c>
      <c r="C22" s="1" t="s">
        <v>117</v>
      </c>
      <c r="D22" s="1" t="s">
        <v>11</v>
      </c>
    </row>
    <row r="23" spans="1:4" x14ac:dyDescent="0.2">
      <c r="A23" s="1" t="s">
        <v>12</v>
      </c>
      <c r="B23" s="1" t="s">
        <v>121</v>
      </c>
      <c r="C23" s="1" t="s">
        <v>12</v>
      </c>
      <c r="D23" s="1" t="s">
        <v>12</v>
      </c>
    </row>
    <row r="24" spans="1:4" x14ac:dyDescent="0.2">
      <c r="A24" s="1" t="s">
        <v>32</v>
      </c>
      <c r="B24" s="1" t="s">
        <v>122</v>
      </c>
      <c r="C24" s="1" t="s">
        <v>32</v>
      </c>
      <c r="D24" s="1" t="s">
        <v>13</v>
      </c>
    </row>
    <row r="25" spans="1:4" x14ac:dyDescent="0.2">
      <c r="A25" s="1" t="s">
        <v>48</v>
      </c>
      <c r="B25" s="1" t="s">
        <v>123</v>
      </c>
      <c r="C25" s="1" t="s">
        <v>48</v>
      </c>
      <c r="D25" s="1" t="s">
        <v>13</v>
      </c>
    </row>
    <row r="26" spans="1:4" x14ac:dyDescent="0.2">
      <c r="A26" s="1" t="s">
        <v>61</v>
      </c>
      <c r="B26" s="1" t="s">
        <v>124</v>
      </c>
      <c r="C26" s="1" t="s">
        <v>48</v>
      </c>
      <c r="D26" s="1" t="s">
        <v>13</v>
      </c>
    </row>
    <row r="27" spans="1:4" x14ac:dyDescent="0.2">
      <c r="A27" s="1" t="s">
        <v>72</v>
      </c>
      <c r="B27" s="1" t="s">
        <v>125</v>
      </c>
      <c r="C27" s="1" t="s">
        <v>72</v>
      </c>
      <c r="D27" s="1" t="s">
        <v>13</v>
      </c>
    </row>
    <row r="28" spans="1:4" x14ac:dyDescent="0.2">
      <c r="A28" s="1" t="s">
        <v>80</v>
      </c>
      <c r="B28" s="1" t="s">
        <v>126</v>
      </c>
      <c r="C28" s="1" t="s">
        <v>80</v>
      </c>
      <c r="D28" s="1" t="s">
        <v>13</v>
      </c>
    </row>
    <row r="29" spans="1:4" x14ac:dyDescent="0.2">
      <c r="A29" s="1" t="s">
        <v>85</v>
      </c>
      <c r="B29" s="1" t="s">
        <v>127</v>
      </c>
      <c r="C29" s="1" t="s">
        <v>128</v>
      </c>
      <c r="D29" s="1" t="s">
        <v>13</v>
      </c>
    </row>
    <row r="30" spans="1:4" x14ac:dyDescent="0.2">
      <c r="A30" s="1" t="s">
        <v>88</v>
      </c>
      <c r="B30" s="1" t="s">
        <v>129</v>
      </c>
      <c r="C30" s="1" t="s">
        <v>88</v>
      </c>
      <c r="D30" s="1" t="s">
        <v>13</v>
      </c>
    </row>
    <row r="31" spans="1:4" x14ac:dyDescent="0.2">
      <c r="A31" s="1" t="s">
        <v>33</v>
      </c>
      <c r="B31" s="1" t="s">
        <v>130</v>
      </c>
      <c r="C31" s="1" t="s">
        <v>131</v>
      </c>
      <c r="D31" s="1" t="s">
        <v>14</v>
      </c>
    </row>
    <row r="32" spans="1:4" x14ac:dyDescent="0.2">
      <c r="A32" s="1" t="s">
        <v>49</v>
      </c>
      <c r="B32" s="1" t="s">
        <v>132</v>
      </c>
      <c r="C32" s="1" t="s">
        <v>49</v>
      </c>
      <c r="D32" s="1" t="s">
        <v>14</v>
      </c>
    </row>
    <row r="33" spans="1:4" x14ac:dyDescent="0.2">
      <c r="A33" s="1" t="s">
        <v>62</v>
      </c>
      <c r="B33" s="1" t="s">
        <v>133</v>
      </c>
      <c r="C33" s="1" t="s">
        <v>62</v>
      </c>
      <c r="D33" s="1" t="s">
        <v>14</v>
      </c>
    </row>
    <row r="34" spans="1:4" x14ac:dyDescent="0.2">
      <c r="A34" s="1" t="s">
        <v>34</v>
      </c>
      <c r="B34" s="1" t="s">
        <v>134</v>
      </c>
      <c r="C34" s="1" t="s">
        <v>34</v>
      </c>
      <c r="D34" s="1" t="s">
        <v>15</v>
      </c>
    </row>
    <row r="35" spans="1:4" x14ac:dyDescent="0.2">
      <c r="A35" s="1" t="s">
        <v>50</v>
      </c>
      <c r="B35" s="1" t="s">
        <v>135</v>
      </c>
      <c r="C35" s="1" t="s">
        <v>50</v>
      </c>
      <c r="D35" s="1" t="s">
        <v>15</v>
      </c>
    </row>
    <row r="36" spans="1:4" x14ac:dyDescent="0.2">
      <c r="A36" s="1" t="s">
        <v>63</v>
      </c>
      <c r="B36" s="1" t="s">
        <v>136</v>
      </c>
      <c r="C36" s="1" t="s">
        <v>63</v>
      </c>
      <c r="D36" s="1" t="s">
        <v>15</v>
      </c>
    </row>
    <row r="37" spans="1:4" x14ac:dyDescent="0.2">
      <c r="A37" s="1" t="s">
        <v>73</v>
      </c>
      <c r="B37" s="1" t="s">
        <v>137</v>
      </c>
      <c r="C37" s="1" t="s">
        <v>138</v>
      </c>
      <c r="D37" s="1" t="s">
        <v>15</v>
      </c>
    </row>
    <row r="38" spans="1:4" x14ac:dyDescent="0.2">
      <c r="A38" s="1" t="s">
        <v>81</v>
      </c>
      <c r="B38" s="1" t="s">
        <v>139</v>
      </c>
      <c r="C38" s="1" t="s">
        <v>81</v>
      </c>
      <c r="D38" s="1" t="s">
        <v>15</v>
      </c>
    </row>
    <row r="39" spans="1:4" x14ac:dyDescent="0.2">
      <c r="A39" s="1" t="s">
        <v>35</v>
      </c>
      <c r="B39" s="1" t="s">
        <v>140</v>
      </c>
      <c r="C39" s="1" t="s">
        <v>16</v>
      </c>
      <c r="D39" s="1" t="s">
        <v>16</v>
      </c>
    </row>
    <row r="40" spans="1:4" x14ac:dyDescent="0.2">
      <c r="A40" s="1" t="s">
        <v>51</v>
      </c>
      <c r="B40" s="1" t="s">
        <v>141</v>
      </c>
      <c r="C40" s="1" t="s">
        <v>16</v>
      </c>
      <c r="D40" s="1" t="s">
        <v>16</v>
      </c>
    </row>
    <row r="41" spans="1:4" x14ac:dyDescent="0.2">
      <c r="A41" s="1" t="s">
        <v>64</v>
      </c>
      <c r="B41" s="1" t="s">
        <v>142</v>
      </c>
      <c r="C41" s="1" t="s">
        <v>16</v>
      </c>
      <c r="D41" s="1" t="s">
        <v>16</v>
      </c>
    </row>
    <row r="42" spans="1:4" x14ac:dyDescent="0.2">
      <c r="A42" s="1" t="s">
        <v>74</v>
      </c>
      <c r="B42" s="1" t="s">
        <v>143</v>
      </c>
      <c r="C42" s="1" t="s">
        <v>16</v>
      </c>
      <c r="D42" s="1" t="s">
        <v>16</v>
      </c>
    </row>
    <row r="43" spans="1:4" x14ac:dyDescent="0.2">
      <c r="A43" s="1" t="s">
        <v>36</v>
      </c>
      <c r="B43" s="1" t="s">
        <v>144</v>
      </c>
      <c r="C43" s="1" t="s">
        <v>36</v>
      </c>
      <c r="D43" s="1" t="s">
        <v>17</v>
      </c>
    </row>
    <row r="44" spans="1:4" x14ac:dyDescent="0.2">
      <c r="A44" s="1" t="s">
        <v>52</v>
      </c>
      <c r="B44" s="1" t="s">
        <v>145</v>
      </c>
      <c r="C44" s="1" t="s">
        <v>52</v>
      </c>
      <c r="D44" s="1" t="s">
        <v>17</v>
      </c>
    </row>
    <row r="45" spans="1:4" x14ac:dyDescent="0.2">
      <c r="A45" s="1" t="s">
        <v>65</v>
      </c>
      <c r="B45" s="1" t="s">
        <v>146</v>
      </c>
      <c r="C45" s="1" t="s">
        <v>65</v>
      </c>
      <c r="D45" s="1" t="s">
        <v>17</v>
      </c>
    </row>
    <row r="46" spans="1:4" x14ac:dyDescent="0.2">
      <c r="A46" s="1" t="s">
        <v>75</v>
      </c>
      <c r="B46" s="1" t="s">
        <v>147</v>
      </c>
      <c r="C46" s="1" t="s">
        <v>75</v>
      </c>
      <c r="D46" s="1" t="s">
        <v>17</v>
      </c>
    </row>
    <row r="47" spans="1:4" x14ac:dyDescent="0.2">
      <c r="A47" s="1" t="s">
        <v>37</v>
      </c>
      <c r="B47" s="1" t="s">
        <v>148</v>
      </c>
      <c r="C47" s="1" t="s">
        <v>37</v>
      </c>
      <c r="D47" s="1" t="s">
        <v>18</v>
      </c>
    </row>
    <row r="48" spans="1:4" x14ac:dyDescent="0.2">
      <c r="A48" s="1" t="s">
        <v>53</v>
      </c>
      <c r="B48" s="1" t="s">
        <v>149</v>
      </c>
      <c r="C48" s="1" t="s">
        <v>150</v>
      </c>
      <c r="D48" s="1" t="s">
        <v>18</v>
      </c>
    </row>
    <row r="49" spans="1:4" x14ac:dyDescent="0.2">
      <c r="A49" s="1" t="s">
        <v>66</v>
      </c>
      <c r="B49" s="1" t="s">
        <v>151</v>
      </c>
      <c r="C49" s="1" t="s">
        <v>66</v>
      </c>
      <c r="D49" s="1" t="s">
        <v>18</v>
      </c>
    </row>
    <row r="50" spans="1:4" x14ac:dyDescent="0.2">
      <c r="A50" s="1" t="s">
        <v>76</v>
      </c>
      <c r="B50" s="1" t="s">
        <v>152</v>
      </c>
      <c r="C50" s="1" t="s">
        <v>76</v>
      </c>
      <c r="D50" s="1" t="s">
        <v>18</v>
      </c>
    </row>
    <row r="51" spans="1:4" x14ac:dyDescent="0.2">
      <c r="A51" s="1" t="s">
        <v>82</v>
      </c>
      <c r="B51" s="1" t="s">
        <v>153</v>
      </c>
      <c r="C51" s="1" t="s">
        <v>82</v>
      </c>
      <c r="D51" s="1" t="s">
        <v>18</v>
      </c>
    </row>
    <row r="52" spans="1:4" x14ac:dyDescent="0.2">
      <c r="A52" s="1" t="s">
        <v>86</v>
      </c>
      <c r="B52" s="1" t="s">
        <v>154</v>
      </c>
      <c r="C52" s="1" t="s">
        <v>86</v>
      </c>
      <c r="D52" s="1" t="s">
        <v>18</v>
      </c>
    </row>
    <row r="53" spans="1:4" x14ac:dyDescent="0.2">
      <c r="A53" s="1" t="s">
        <v>38</v>
      </c>
      <c r="B53" s="1" t="s">
        <v>155</v>
      </c>
      <c r="C53" s="1" t="s">
        <v>38</v>
      </c>
      <c r="D53" s="1" t="s">
        <v>19</v>
      </c>
    </row>
    <row r="54" spans="1:4" x14ac:dyDescent="0.2">
      <c r="A54" s="1" t="s">
        <v>54</v>
      </c>
      <c r="B54" s="1" t="s">
        <v>156</v>
      </c>
      <c r="C54" s="1" t="s">
        <v>54</v>
      </c>
      <c r="D54" s="1" t="s">
        <v>19</v>
      </c>
    </row>
    <row r="55" spans="1:4" x14ac:dyDescent="0.2">
      <c r="A55" s="1" t="s">
        <v>67</v>
      </c>
      <c r="B55" s="1" t="s">
        <v>157</v>
      </c>
      <c r="C55" s="1" t="s">
        <v>67</v>
      </c>
      <c r="D55" s="1" t="s">
        <v>19</v>
      </c>
    </row>
    <row r="56" spans="1:4" x14ac:dyDescent="0.2">
      <c r="A56" s="1" t="s">
        <v>77</v>
      </c>
      <c r="B56" s="1" t="s">
        <v>158</v>
      </c>
      <c r="C56" s="1" t="s">
        <v>77</v>
      </c>
      <c r="D56" s="1" t="s">
        <v>19</v>
      </c>
    </row>
    <row r="57" spans="1:4" x14ac:dyDescent="0.2">
      <c r="A57" s="1" t="s">
        <v>83</v>
      </c>
      <c r="B57" s="1" t="s">
        <v>159</v>
      </c>
      <c r="C57" s="1" t="s">
        <v>83</v>
      </c>
      <c r="D57" s="1" t="s">
        <v>19</v>
      </c>
    </row>
    <row r="58" spans="1:4" x14ac:dyDescent="0.2">
      <c r="A58" s="1" t="s">
        <v>87</v>
      </c>
      <c r="B58" s="1" t="s">
        <v>160</v>
      </c>
      <c r="C58" s="1" t="s">
        <v>87</v>
      </c>
      <c r="D58" s="1" t="s">
        <v>19</v>
      </c>
    </row>
    <row r="59" spans="1:4" x14ac:dyDescent="0.2">
      <c r="A59" s="1" t="s">
        <v>39</v>
      </c>
      <c r="B59" s="1" t="s">
        <v>161</v>
      </c>
      <c r="C59" s="1" t="s">
        <v>39</v>
      </c>
      <c r="D59" s="1" t="s">
        <v>20</v>
      </c>
    </row>
    <row r="60" spans="1:4" x14ac:dyDescent="0.2">
      <c r="A60" s="1" t="s">
        <v>55</v>
      </c>
      <c r="B60" s="1" t="s">
        <v>162</v>
      </c>
      <c r="C60" s="1" t="s">
        <v>55</v>
      </c>
      <c r="D60" s="1" t="s">
        <v>20</v>
      </c>
    </row>
    <row r="61" spans="1:4" x14ac:dyDescent="0.2">
      <c r="A61" s="1" t="s">
        <v>68</v>
      </c>
      <c r="B61" s="1" t="s">
        <v>163</v>
      </c>
      <c r="C61" s="1" t="s">
        <v>78</v>
      </c>
      <c r="D61" s="1" t="s">
        <v>20</v>
      </c>
    </row>
    <row r="62" spans="1:4" x14ac:dyDescent="0.2">
      <c r="A62" s="1" t="s">
        <v>78</v>
      </c>
      <c r="B62" s="1" t="s">
        <v>164</v>
      </c>
      <c r="C62" s="1" t="s">
        <v>78</v>
      </c>
      <c r="D62" s="1" t="s">
        <v>20</v>
      </c>
    </row>
    <row r="63" spans="1:4" x14ac:dyDescent="0.2">
      <c r="A63" s="1" t="s">
        <v>40</v>
      </c>
      <c r="B63" s="1" t="s">
        <v>165</v>
      </c>
      <c r="C63" s="1" t="s">
        <v>40</v>
      </c>
      <c r="D63" s="1" t="s">
        <v>166</v>
      </c>
    </row>
    <row r="64" spans="1:4" x14ac:dyDescent="0.2">
      <c r="A64" s="1" t="s">
        <v>56</v>
      </c>
      <c r="B64" s="1" t="s">
        <v>167</v>
      </c>
      <c r="C64" s="1" t="s">
        <v>56</v>
      </c>
      <c r="D64" s="1" t="s">
        <v>166</v>
      </c>
    </row>
    <row r="65" spans="1:4" x14ac:dyDescent="0.2">
      <c r="A65" s="1" t="s">
        <v>69</v>
      </c>
      <c r="B65" s="1" t="s">
        <v>168</v>
      </c>
      <c r="C65" s="1" t="s">
        <v>69</v>
      </c>
      <c r="D65" s="1" t="s">
        <v>166</v>
      </c>
    </row>
    <row r="66" spans="1:4" x14ac:dyDescent="0.2">
      <c r="A66" s="1" t="s">
        <v>41</v>
      </c>
      <c r="B66" s="1" t="s">
        <v>169</v>
      </c>
      <c r="C66" s="1" t="s">
        <v>41</v>
      </c>
      <c r="D66" s="1" t="s">
        <v>22</v>
      </c>
    </row>
    <row r="67" spans="1:4" x14ac:dyDescent="0.2">
      <c r="A67" s="1" t="s">
        <v>57</v>
      </c>
      <c r="B67" s="1" t="s">
        <v>170</v>
      </c>
      <c r="C67" s="1" t="s">
        <v>57</v>
      </c>
      <c r="D67" s="1" t="s">
        <v>22</v>
      </c>
    </row>
    <row r="68" spans="1:4" x14ac:dyDescent="0.2">
      <c r="A68" s="1" t="s">
        <v>42</v>
      </c>
      <c r="B68" s="1" t="s">
        <v>171</v>
      </c>
      <c r="C68" s="1" t="s">
        <v>172</v>
      </c>
      <c r="D68" s="1" t="s">
        <v>23</v>
      </c>
    </row>
    <row r="69" spans="1:4" x14ac:dyDescent="0.2">
      <c r="A69" s="1" t="s">
        <v>58</v>
      </c>
      <c r="B69" s="1" t="s">
        <v>173</v>
      </c>
      <c r="C69" s="1" t="s">
        <v>58</v>
      </c>
      <c r="D69" s="1" t="s">
        <v>23</v>
      </c>
    </row>
    <row r="70" spans="1:4" x14ac:dyDescent="0.2">
      <c r="A70" s="1" t="s">
        <v>70</v>
      </c>
      <c r="B70" s="1" t="s">
        <v>174</v>
      </c>
      <c r="C70" s="1" t="s">
        <v>172</v>
      </c>
      <c r="D70" s="1" t="s">
        <v>23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D5"/>
  <sheetViews>
    <sheetView workbookViewId="0">
      <selection activeCell="B5" sqref="B5:D5"/>
    </sheetView>
  </sheetViews>
  <sheetFormatPr defaultRowHeight="12.75" x14ac:dyDescent="0.2"/>
  <cols>
    <col min="1" max="1" width="16.42578125" style="1" customWidth="1"/>
    <col min="2" max="3" width="24.7109375" style="1" customWidth="1"/>
    <col min="4" max="4" width="15.140625" style="1" customWidth="1"/>
    <col min="5" max="256" width="9.140625" style="1"/>
    <col min="257" max="257" width="16.42578125" style="1" customWidth="1"/>
    <col min="258" max="259" width="24.7109375" style="1" customWidth="1"/>
    <col min="260" max="260" width="15.140625" style="1" customWidth="1"/>
    <col min="261" max="512" width="9.140625" style="1"/>
    <col min="513" max="513" width="16.42578125" style="1" customWidth="1"/>
    <col min="514" max="515" width="24.7109375" style="1" customWidth="1"/>
    <col min="516" max="516" width="15.140625" style="1" customWidth="1"/>
    <col min="517" max="768" width="9.140625" style="1"/>
    <col min="769" max="769" width="16.42578125" style="1" customWidth="1"/>
    <col min="770" max="771" width="24.7109375" style="1" customWidth="1"/>
    <col min="772" max="772" width="15.140625" style="1" customWidth="1"/>
    <col min="773" max="1024" width="9.140625" style="1"/>
    <col min="1025" max="1025" width="16.42578125" style="1" customWidth="1"/>
    <col min="1026" max="1027" width="24.7109375" style="1" customWidth="1"/>
    <col min="1028" max="1028" width="15.140625" style="1" customWidth="1"/>
    <col min="1029" max="1280" width="9.140625" style="1"/>
    <col min="1281" max="1281" width="16.42578125" style="1" customWidth="1"/>
    <col min="1282" max="1283" width="24.7109375" style="1" customWidth="1"/>
    <col min="1284" max="1284" width="15.140625" style="1" customWidth="1"/>
    <col min="1285" max="1536" width="9.140625" style="1"/>
    <col min="1537" max="1537" width="16.42578125" style="1" customWidth="1"/>
    <col min="1538" max="1539" width="24.7109375" style="1" customWidth="1"/>
    <col min="1540" max="1540" width="15.140625" style="1" customWidth="1"/>
    <col min="1541" max="1792" width="9.140625" style="1"/>
    <col min="1793" max="1793" width="16.42578125" style="1" customWidth="1"/>
    <col min="1794" max="1795" width="24.7109375" style="1" customWidth="1"/>
    <col min="1796" max="1796" width="15.140625" style="1" customWidth="1"/>
    <col min="1797" max="2048" width="9.140625" style="1"/>
    <col min="2049" max="2049" width="16.42578125" style="1" customWidth="1"/>
    <col min="2050" max="2051" width="24.7109375" style="1" customWidth="1"/>
    <col min="2052" max="2052" width="15.140625" style="1" customWidth="1"/>
    <col min="2053" max="2304" width="9.140625" style="1"/>
    <col min="2305" max="2305" width="16.42578125" style="1" customWidth="1"/>
    <col min="2306" max="2307" width="24.7109375" style="1" customWidth="1"/>
    <col min="2308" max="2308" width="15.140625" style="1" customWidth="1"/>
    <col min="2309" max="2560" width="9.140625" style="1"/>
    <col min="2561" max="2561" width="16.42578125" style="1" customWidth="1"/>
    <col min="2562" max="2563" width="24.7109375" style="1" customWidth="1"/>
    <col min="2564" max="2564" width="15.140625" style="1" customWidth="1"/>
    <col min="2565" max="2816" width="9.140625" style="1"/>
    <col min="2817" max="2817" width="16.42578125" style="1" customWidth="1"/>
    <col min="2818" max="2819" width="24.7109375" style="1" customWidth="1"/>
    <col min="2820" max="2820" width="15.140625" style="1" customWidth="1"/>
    <col min="2821" max="3072" width="9.140625" style="1"/>
    <col min="3073" max="3073" width="16.42578125" style="1" customWidth="1"/>
    <col min="3074" max="3075" width="24.7109375" style="1" customWidth="1"/>
    <col min="3076" max="3076" width="15.140625" style="1" customWidth="1"/>
    <col min="3077" max="3328" width="9.140625" style="1"/>
    <col min="3329" max="3329" width="16.42578125" style="1" customWidth="1"/>
    <col min="3330" max="3331" width="24.7109375" style="1" customWidth="1"/>
    <col min="3332" max="3332" width="15.140625" style="1" customWidth="1"/>
    <col min="3333" max="3584" width="9.140625" style="1"/>
    <col min="3585" max="3585" width="16.42578125" style="1" customWidth="1"/>
    <col min="3586" max="3587" width="24.7109375" style="1" customWidth="1"/>
    <col min="3588" max="3588" width="15.140625" style="1" customWidth="1"/>
    <col min="3589" max="3840" width="9.140625" style="1"/>
    <col min="3841" max="3841" width="16.42578125" style="1" customWidth="1"/>
    <col min="3842" max="3843" width="24.7109375" style="1" customWidth="1"/>
    <col min="3844" max="3844" width="15.140625" style="1" customWidth="1"/>
    <col min="3845" max="4096" width="9.140625" style="1"/>
    <col min="4097" max="4097" width="16.42578125" style="1" customWidth="1"/>
    <col min="4098" max="4099" width="24.7109375" style="1" customWidth="1"/>
    <col min="4100" max="4100" width="15.140625" style="1" customWidth="1"/>
    <col min="4101" max="4352" width="9.140625" style="1"/>
    <col min="4353" max="4353" width="16.42578125" style="1" customWidth="1"/>
    <col min="4354" max="4355" width="24.7109375" style="1" customWidth="1"/>
    <col min="4356" max="4356" width="15.140625" style="1" customWidth="1"/>
    <col min="4357" max="4608" width="9.140625" style="1"/>
    <col min="4609" max="4609" width="16.42578125" style="1" customWidth="1"/>
    <col min="4610" max="4611" width="24.7109375" style="1" customWidth="1"/>
    <col min="4612" max="4612" width="15.140625" style="1" customWidth="1"/>
    <col min="4613" max="4864" width="9.140625" style="1"/>
    <col min="4865" max="4865" width="16.42578125" style="1" customWidth="1"/>
    <col min="4866" max="4867" width="24.7109375" style="1" customWidth="1"/>
    <col min="4868" max="4868" width="15.140625" style="1" customWidth="1"/>
    <col min="4869" max="5120" width="9.140625" style="1"/>
    <col min="5121" max="5121" width="16.42578125" style="1" customWidth="1"/>
    <col min="5122" max="5123" width="24.7109375" style="1" customWidth="1"/>
    <col min="5124" max="5124" width="15.140625" style="1" customWidth="1"/>
    <col min="5125" max="5376" width="9.140625" style="1"/>
    <col min="5377" max="5377" width="16.42578125" style="1" customWidth="1"/>
    <col min="5378" max="5379" width="24.7109375" style="1" customWidth="1"/>
    <col min="5380" max="5380" width="15.140625" style="1" customWidth="1"/>
    <col min="5381" max="5632" width="9.140625" style="1"/>
    <col min="5633" max="5633" width="16.42578125" style="1" customWidth="1"/>
    <col min="5634" max="5635" width="24.7109375" style="1" customWidth="1"/>
    <col min="5636" max="5636" width="15.140625" style="1" customWidth="1"/>
    <col min="5637" max="5888" width="9.140625" style="1"/>
    <col min="5889" max="5889" width="16.42578125" style="1" customWidth="1"/>
    <col min="5890" max="5891" width="24.7109375" style="1" customWidth="1"/>
    <col min="5892" max="5892" width="15.140625" style="1" customWidth="1"/>
    <col min="5893" max="6144" width="9.140625" style="1"/>
    <col min="6145" max="6145" width="16.42578125" style="1" customWidth="1"/>
    <col min="6146" max="6147" width="24.7109375" style="1" customWidth="1"/>
    <col min="6148" max="6148" width="15.140625" style="1" customWidth="1"/>
    <col min="6149" max="6400" width="9.140625" style="1"/>
    <col min="6401" max="6401" width="16.42578125" style="1" customWidth="1"/>
    <col min="6402" max="6403" width="24.7109375" style="1" customWidth="1"/>
    <col min="6404" max="6404" width="15.140625" style="1" customWidth="1"/>
    <col min="6405" max="6656" width="9.140625" style="1"/>
    <col min="6657" max="6657" width="16.42578125" style="1" customWidth="1"/>
    <col min="6658" max="6659" width="24.7109375" style="1" customWidth="1"/>
    <col min="6660" max="6660" width="15.140625" style="1" customWidth="1"/>
    <col min="6661" max="6912" width="9.140625" style="1"/>
    <col min="6913" max="6913" width="16.42578125" style="1" customWidth="1"/>
    <col min="6914" max="6915" width="24.7109375" style="1" customWidth="1"/>
    <col min="6916" max="6916" width="15.140625" style="1" customWidth="1"/>
    <col min="6917" max="7168" width="9.140625" style="1"/>
    <col min="7169" max="7169" width="16.42578125" style="1" customWidth="1"/>
    <col min="7170" max="7171" width="24.7109375" style="1" customWidth="1"/>
    <col min="7172" max="7172" width="15.140625" style="1" customWidth="1"/>
    <col min="7173" max="7424" width="9.140625" style="1"/>
    <col min="7425" max="7425" width="16.42578125" style="1" customWidth="1"/>
    <col min="7426" max="7427" width="24.7109375" style="1" customWidth="1"/>
    <col min="7428" max="7428" width="15.140625" style="1" customWidth="1"/>
    <col min="7429" max="7680" width="9.140625" style="1"/>
    <col min="7681" max="7681" width="16.42578125" style="1" customWidth="1"/>
    <col min="7682" max="7683" width="24.7109375" style="1" customWidth="1"/>
    <col min="7684" max="7684" width="15.140625" style="1" customWidth="1"/>
    <col min="7685" max="7936" width="9.140625" style="1"/>
    <col min="7937" max="7937" width="16.42578125" style="1" customWidth="1"/>
    <col min="7938" max="7939" width="24.7109375" style="1" customWidth="1"/>
    <col min="7940" max="7940" width="15.140625" style="1" customWidth="1"/>
    <col min="7941" max="8192" width="9.140625" style="1"/>
    <col min="8193" max="8193" width="16.42578125" style="1" customWidth="1"/>
    <col min="8194" max="8195" width="24.7109375" style="1" customWidth="1"/>
    <col min="8196" max="8196" width="15.140625" style="1" customWidth="1"/>
    <col min="8197" max="8448" width="9.140625" style="1"/>
    <col min="8449" max="8449" width="16.42578125" style="1" customWidth="1"/>
    <col min="8450" max="8451" width="24.7109375" style="1" customWidth="1"/>
    <col min="8452" max="8452" width="15.140625" style="1" customWidth="1"/>
    <col min="8453" max="8704" width="9.140625" style="1"/>
    <col min="8705" max="8705" width="16.42578125" style="1" customWidth="1"/>
    <col min="8706" max="8707" width="24.7109375" style="1" customWidth="1"/>
    <col min="8708" max="8708" width="15.140625" style="1" customWidth="1"/>
    <col min="8709" max="8960" width="9.140625" style="1"/>
    <col min="8961" max="8961" width="16.42578125" style="1" customWidth="1"/>
    <col min="8962" max="8963" width="24.7109375" style="1" customWidth="1"/>
    <col min="8964" max="8964" width="15.140625" style="1" customWidth="1"/>
    <col min="8965" max="9216" width="9.140625" style="1"/>
    <col min="9217" max="9217" width="16.42578125" style="1" customWidth="1"/>
    <col min="9218" max="9219" width="24.7109375" style="1" customWidth="1"/>
    <col min="9220" max="9220" width="15.140625" style="1" customWidth="1"/>
    <col min="9221" max="9472" width="9.140625" style="1"/>
    <col min="9473" max="9473" width="16.42578125" style="1" customWidth="1"/>
    <col min="9474" max="9475" width="24.7109375" style="1" customWidth="1"/>
    <col min="9476" max="9476" width="15.140625" style="1" customWidth="1"/>
    <col min="9477" max="9728" width="9.140625" style="1"/>
    <col min="9729" max="9729" width="16.42578125" style="1" customWidth="1"/>
    <col min="9730" max="9731" width="24.7109375" style="1" customWidth="1"/>
    <col min="9732" max="9732" width="15.140625" style="1" customWidth="1"/>
    <col min="9733" max="9984" width="9.140625" style="1"/>
    <col min="9985" max="9985" width="16.42578125" style="1" customWidth="1"/>
    <col min="9986" max="9987" width="24.7109375" style="1" customWidth="1"/>
    <col min="9988" max="9988" width="15.140625" style="1" customWidth="1"/>
    <col min="9989" max="10240" width="9.140625" style="1"/>
    <col min="10241" max="10241" width="16.42578125" style="1" customWidth="1"/>
    <col min="10242" max="10243" width="24.7109375" style="1" customWidth="1"/>
    <col min="10244" max="10244" width="15.140625" style="1" customWidth="1"/>
    <col min="10245" max="10496" width="9.140625" style="1"/>
    <col min="10497" max="10497" width="16.42578125" style="1" customWidth="1"/>
    <col min="10498" max="10499" width="24.7109375" style="1" customWidth="1"/>
    <col min="10500" max="10500" width="15.140625" style="1" customWidth="1"/>
    <col min="10501" max="10752" width="9.140625" style="1"/>
    <col min="10753" max="10753" width="16.42578125" style="1" customWidth="1"/>
    <col min="10754" max="10755" width="24.7109375" style="1" customWidth="1"/>
    <col min="10756" max="10756" width="15.140625" style="1" customWidth="1"/>
    <col min="10757" max="11008" width="9.140625" style="1"/>
    <col min="11009" max="11009" width="16.42578125" style="1" customWidth="1"/>
    <col min="11010" max="11011" width="24.7109375" style="1" customWidth="1"/>
    <col min="11012" max="11012" width="15.140625" style="1" customWidth="1"/>
    <col min="11013" max="11264" width="9.140625" style="1"/>
    <col min="11265" max="11265" width="16.42578125" style="1" customWidth="1"/>
    <col min="11266" max="11267" width="24.7109375" style="1" customWidth="1"/>
    <col min="11268" max="11268" width="15.140625" style="1" customWidth="1"/>
    <col min="11269" max="11520" width="9.140625" style="1"/>
    <col min="11521" max="11521" width="16.42578125" style="1" customWidth="1"/>
    <col min="11522" max="11523" width="24.7109375" style="1" customWidth="1"/>
    <col min="11524" max="11524" width="15.140625" style="1" customWidth="1"/>
    <col min="11525" max="11776" width="9.140625" style="1"/>
    <col min="11777" max="11777" width="16.42578125" style="1" customWidth="1"/>
    <col min="11778" max="11779" width="24.7109375" style="1" customWidth="1"/>
    <col min="11780" max="11780" width="15.140625" style="1" customWidth="1"/>
    <col min="11781" max="12032" width="9.140625" style="1"/>
    <col min="12033" max="12033" width="16.42578125" style="1" customWidth="1"/>
    <col min="12034" max="12035" width="24.7109375" style="1" customWidth="1"/>
    <col min="12036" max="12036" width="15.140625" style="1" customWidth="1"/>
    <col min="12037" max="12288" width="9.140625" style="1"/>
    <col min="12289" max="12289" width="16.42578125" style="1" customWidth="1"/>
    <col min="12290" max="12291" width="24.7109375" style="1" customWidth="1"/>
    <col min="12292" max="12292" width="15.140625" style="1" customWidth="1"/>
    <col min="12293" max="12544" width="9.140625" style="1"/>
    <col min="12545" max="12545" width="16.42578125" style="1" customWidth="1"/>
    <col min="12546" max="12547" width="24.7109375" style="1" customWidth="1"/>
    <col min="12548" max="12548" width="15.140625" style="1" customWidth="1"/>
    <col min="12549" max="12800" width="9.140625" style="1"/>
    <col min="12801" max="12801" width="16.42578125" style="1" customWidth="1"/>
    <col min="12802" max="12803" width="24.7109375" style="1" customWidth="1"/>
    <col min="12804" max="12804" width="15.140625" style="1" customWidth="1"/>
    <col min="12805" max="13056" width="9.140625" style="1"/>
    <col min="13057" max="13057" width="16.42578125" style="1" customWidth="1"/>
    <col min="13058" max="13059" width="24.7109375" style="1" customWidth="1"/>
    <col min="13060" max="13060" width="15.140625" style="1" customWidth="1"/>
    <col min="13061" max="13312" width="9.140625" style="1"/>
    <col min="13313" max="13313" width="16.42578125" style="1" customWidth="1"/>
    <col min="13314" max="13315" width="24.7109375" style="1" customWidth="1"/>
    <col min="13316" max="13316" width="15.140625" style="1" customWidth="1"/>
    <col min="13317" max="13568" width="9.140625" style="1"/>
    <col min="13569" max="13569" width="16.42578125" style="1" customWidth="1"/>
    <col min="13570" max="13571" width="24.7109375" style="1" customWidth="1"/>
    <col min="13572" max="13572" width="15.140625" style="1" customWidth="1"/>
    <col min="13573" max="13824" width="9.140625" style="1"/>
    <col min="13825" max="13825" width="16.42578125" style="1" customWidth="1"/>
    <col min="13826" max="13827" width="24.7109375" style="1" customWidth="1"/>
    <col min="13828" max="13828" width="15.140625" style="1" customWidth="1"/>
    <col min="13829" max="14080" width="9.140625" style="1"/>
    <col min="14081" max="14081" width="16.42578125" style="1" customWidth="1"/>
    <col min="14082" max="14083" width="24.7109375" style="1" customWidth="1"/>
    <col min="14084" max="14084" width="15.140625" style="1" customWidth="1"/>
    <col min="14085" max="14336" width="9.140625" style="1"/>
    <col min="14337" max="14337" width="16.42578125" style="1" customWidth="1"/>
    <col min="14338" max="14339" width="24.7109375" style="1" customWidth="1"/>
    <col min="14340" max="14340" width="15.140625" style="1" customWidth="1"/>
    <col min="14341" max="14592" width="9.140625" style="1"/>
    <col min="14593" max="14593" width="16.42578125" style="1" customWidth="1"/>
    <col min="14594" max="14595" width="24.7109375" style="1" customWidth="1"/>
    <col min="14596" max="14596" width="15.140625" style="1" customWidth="1"/>
    <col min="14597" max="14848" width="9.140625" style="1"/>
    <col min="14849" max="14849" width="16.42578125" style="1" customWidth="1"/>
    <col min="14850" max="14851" width="24.7109375" style="1" customWidth="1"/>
    <col min="14852" max="14852" width="15.140625" style="1" customWidth="1"/>
    <col min="14853" max="15104" width="9.140625" style="1"/>
    <col min="15105" max="15105" width="16.42578125" style="1" customWidth="1"/>
    <col min="15106" max="15107" width="24.7109375" style="1" customWidth="1"/>
    <col min="15108" max="15108" width="15.140625" style="1" customWidth="1"/>
    <col min="15109" max="15360" width="9.140625" style="1"/>
    <col min="15361" max="15361" width="16.42578125" style="1" customWidth="1"/>
    <col min="15362" max="15363" width="24.7109375" style="1" customWidth="1"/>
    <col min="15364" max="15364" width="15.140625" style="1" customWidth="1"/>
    <col min="15365" max="15616" width="9.140625" style="1"/>
    <col min="15617" max="15617" width="16.42578125" style="1" customWidth="1"/>
    <col min="15618" max="15619" width="24.7109375" style="1" customWidth="1"/>
    <col min="15620" max="15620" width="15.140625" style="1" customWidth="1"/>
    <col min="15621" max="15872" width="9.140625" style="1"/>
    <col min="15873" max="15873" width="16.42578125" style="1" customWidth="1"/>
    <col min="15874" max="15875" width="24.7109375" style="1" customWidth="1"/>
    <col min="15876" max="15876" width="15.140625" style="1" customWidth="1"/>
    <col min="15877" max="16128" width="9.140625" style="1"/>
    <col min="16129" max="16129" width="16.42578125" style="1" customWidth="1"/>
    <col min="16130" max="16131" width="24.7109375" style="1" customWidth="1"/>
    <col min="16132" max="16132" width="15.140625" style="1" customWidth="1"/>
    <col min="16133" max="16384" width="9.140625" style="1"/>
  </cols>
  <sheetData>
    <row r="1" spans="1:4" x14ac:dyDescent="0.2">
      <c r="A1" s="4"/>
    </row>
    <row r="2" spans="1:4" ht="13.5" thickBot="1" x14ac:dyDescent="0.25"/>
    <row r="3" spans="1:4" ht="32.25" customHeight="1" thickTop="1" x14ac:dyDescent="0.2">
      <c r="A3" s="202" t="s">
        <v>175</v>
      </c>
      <c r="B3" s="5" t="s">
        <v>176</v>
      </c>
      <c r="C3" s="6" t="s">
        <v>177</v>
      </c>
      <c r="D3" s="6" t="s">
        <v>178</v>
      </c>
    </row>
    <row r="4" spans="1:4" ht="24" x14ac:dyDescent="0.2">
      <c r="A4" s="203"/>
      <c r="B4" s="7" t="s">
        <v>179</v>
      </c>
      <c r="C4" s="7" t="s">
        <v>179</v>
      </c>
      <c r="D4" s="7" t="s">
        <v>179</v>
      </c>
    </row>
    <row r="5" spans="1:4" ht="15" x14ac:dyDescent="0.2">
      <c r="A5" s="8" t="s">
        <v>180</v>
      </c>
      <c r="B5" s="9">
        <v>0.64</v>
      </c>
      <c r="C5" s="9">
        <v>0.64</v>
      </c>
      <c r="D5" s="10">
        <v>6500</v>
      </c>
    </row>
  </sheetData>
  <mergeCells count="1">
    <mergeCell ref="A3:A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G71"/>
  <sheetViews>
    <sheetView workbookViewId="0">
      <selection activeCell="A2" sqref="A2:G71"/>
    </sheetView>
  </sheetViews>
  <sheetFormatPr defaultRowHeight="12.75" x14ac:dyDescent="0.2"/>
  <cols>
    <col min="1" max="16384" width="9.140625" style="1"/>
  </cols>
  <sheetData>
    <row r="1" spans="1:7" ht="13.5" thickBot="1" x14ac:dyDescent="0.25">
      <c r="A1" s="11" t="s">
        <v>181</v>
      </c>
      <c r="B1" s="11" t="s">
        <v>182</v>
      </c>
      <c r="C1" s="11" t="s">
        <v>89</v>
      </c>
      <c r="D1" s="11" t="s">
        <v>183</v>
      </c>
      <c r="E1" s="11" t="s">
        <v>184</v>
      </c>
      <c r="F1" s="11" t="s">
        <v>185</v>
      </c>
      <c r="G1" s="11" t="s">
        <v>186</v>
      </c>
    </row>
    <row r="2" spans="1:7" ht="15" x14ac:dyDescent="0.25">
      <c r="A2" t="s">
        <v>187</v>
      </c>
      <c r="B2" t="s">
        <v>4</v>
      </c>
      <c r="C2" t="s">
        <v>188</v>
      </c>
      <c r="D2" t="s">
        <v>497</v>
      </c>
      <c r="E2">
        <v>0.72299999999999998</v>
      </c>
      <c r="F2">
        <v>0.66700000000000004</v>
      </c>
      <c r="G2">
        <v>5985</v>
      </c>
    </row>
    <row r="3" spans="1:7" ht="15" x14ac:dyDescent="0.25">
      <c r="A3" t="s">
        <v>187</v>
      </c>
      <c r="B3" t="s">
        <v>4</v>
      </c>
      <c r="C3" t="s">
        <v>190</v>
      </c>
      <c r="D3" t="s">
        <v>497</v>
      </c>
      <c r="E3">
        <v>0.76300000000000001</v>
      </c>
      <c r="F3">
        <v>0.65900000000000003</v>
      </c>
      <c r="G3">
        <v>6272</v>
      </c>
    </row>
    <row r="4" spans="1:7" ht="15" x14ac:dyDescent="0.25">
      <c r="A4" t="s">
        <v>187</v>
      </c>
      <c r="B4" t="s">
        <v>4</v>
      </c>
      <c r="C4" t="s">
        <v>191</v>
      </c>
      <c r="D4" t="s">
        <v>497</v>
      </c>
      <c r="E4">
        <v>0.66200000000000003</v>
      </c>
      <c r="F4">
        <v>0.67200000000000004</v>
      </c>
      <c r="G4">
        <v>5822</v>
      </c>
    </row>
    <row r="5" spans="1:7" ht="15" x14ac:dyDescent="0.25">
      <c r="A5" t="s">
        <v>187</v>
      </c>
      <c r="B5" t="s">
        <v>4</v>
      </c>
      <c r="C5" t="s">
        <v>192</v>
      </c>
      <c r="D5" t="s">
        <v>497</v>
      </c>
      <c r="E5">
        <v>0.745</v>
      </c>
      <c r="F5">
        <v>0.70799999999999996</v>
      </c>
      <c r="G5">
        <v>6275</v>
      </c>
    </row>
    <row r="6" spans="1:7" ht="15" x14ac:dyDescent="0.25">
      <c r="A6" t="s">
        <v>187</v>
      </c>
      <c r="B6" t="s">
        <v>4</v>
      </c>
      <c r="C6" t="s">
        <v>193</v>
      </c>
      <c r="D6" t="s">
        <v>497</v>
      </c>
      <c r="E6">
        <v>0.59499999999999997</v>
      </c>
      <c r="F6">
        <v>0.66500000000000004</v>
      </c>
      <c r="G6">
        <v>5955</v>
      </c>
    </row>
    <row r="7" spans="1:7" ht="15" x14ac:dyDescent="0.25">
      <c r="A7" t="s">
        <v>187</v>
      </c>
      <c r="B7" t="s">
        <v>4</v>
      </c>
      <c r="C7" t="s">
        <v>194</v>
      </c>
      <c r="D7" t="s">
        <v>497</v>
      </c>
      <c r="E7">
        <v>0.7</v>
      </c>
      <c r="F7">
        <v>0.68799999999999994</v>
      </c>
      <c r="G7">
        <v>9722</v>
      </c>
    </row>
    <row r="8" spans="1:7" ht="15" x14ac:dyDescent="0.25">
      <c r="A8" t="s">
        <v>187</v>
      </c>
      <c r="B8" t="s">
        <v>18</v>
      </c>
      <c r="C8" t="s">
        <v>195</v>
      </c>
      <c r="D8" t="s">
        <v>497</v>
      </c>
      <c r="E8">
        <v>0.70499999999999996</v>
      </c>
      <c r="F8">
        <v>0.71599999999999997</v>
      </c>
      <c r="G8">
        <v>6510</v>
      </c>
    </row>
    <row r="9" spans="1:7" ht="15" x14ac:dyDescent="0.25">
      <c r="A9" t="s">
        <v>187</v>
      </c>
      <c r="B9" t="s">
        <v>18</v>
      </c>
      <c r="C9" t="s">
        <v>196</v>
      </c>
      <c r="D9" t="s">
        <v>497</v>
      </c>
      <c r="E9">
        <v>0.68400000000000005</v>
      </c>
      <c r="F9">
        <v>0.66600000000000004</v>
      </c>
      <c r="G9">
        <v>6452</v>
      </c>
    </row>
    <row r="10" spans="1:7" ht="15" x14ac:dyDescent="0.25">
      <c r="A10" t="s">
        <v>187</v>
      </c>
      <c r="B10" t="s">
        <v>18</v>
      </c>
      <c r="C10" t="s">
        <v>197</v>
      </c>
      <c r="D10" t="s">
        <v>497</v>
      </c>
      <c r="E10">
        <v>0.59599999999999997</v>
      </c>
      <c r="F10">
        <v>0.67800000000000005</v>
      </c>
      <c r="G10">
        <v>6458</v>
      </c>
    </row>
    <row r="11" spans="1:7" ht="15" x14ac:dyDescent="0.25">
      <c r="A11" t="s">
        <v>187</v>
      </c>
      <c r="B11" t="s">
        <v>18</v>
      </c>
      <c r="C11" t="s">
        <v>198</v>
      </c>
      <c r="D11" t="s">
        <v>497</v>
      </c>
      <c r="E11">
        <v>0.73199999999999998</v>
      </c>
      <c r="F11">
        <v>0.71799999999999997</v>
      </c>
      <c r="G11">
        <v>7209</v>
      </c>
    </row>
    <row r="12" spans="1:7" ht="15" x14ac:dyDescent="0.25">
      <c r="A12" t="s">
        <v>187</v>
      </c>
      <c r="B12" t="s">
        <v>18</v>
      </c>
      <c r="C12" t="s">
        <v>199</v>
      </c>
      <c r="D12" t="s">
        <v>497</v>
      </c>
      <c r="E12">
        <v>0.64400000000000002</v>
      </c>
      <c r="F12">
        <v>0.86699999999999999</v>
      </c>
      <c r="G12">
        <v>8603</v>
      </c>
    </row>
    <row r="13" spans="1:7" ht="15" x14ac:dyDescent="0.25">
      <c r="A13" t="s">
        <v>187</v>
      </c>
      <c r="B13" t="s">
        <v>18</v>
      </c>
      <c r="C13" t="s">
        <v>200</v>
      </c>
      <c r="D13" t="s">
        <v>497</v>
      </c>
      <c r="E13">
        <v>0.70499999999999996</v>
      </c>
      <c r="F13">
        <v>0.69599999999999995</v>
      </c>
      <c r="G13">
        <v>8093</v>
      </c>
    </row>
    <row r="14" spans="1:7" ht="15" x14ac:dyDescent="0.25">
      <c r="A14" t="s">
        <v>201</v>
      </c>
      <c r="B14" t="s">
        <v>10</v>
      </c>
      <c r="C14" t="s">
        <v>202</v>
      </c>
      <c r="D14" t="s">
        <v>497</v>
      </c>
      <c r="E14">
        <v>0.68200000000000005</v>
      </c>
      <c r="F14">
        <v>0.70699999999999996</v>
      </c>
      <c r="G14">
        <v>10293</v>
      </c>
    </row>
    <row r="15" spans="1:7" ht="15" x14ac:dyDescent="0.25">
      <c r="A15" t="s">
        <v>203</v>
      </c>
      <c r="B15" t="s">
        <v>13</v>
      </c>
      <c r="C15" t="s">
        <v>204</v>
      </c>
      <c r="D15" t="s">
        <v>497</v>
      </c>
      <c r="E15">
        <v>1</v>
      </c>
      <c r="F15">
        <v>1</v>
      </c>
      <c r="G15">
        <v>4974</v>
      </c>
    </row>
    <row r="16" spans="1:7" ht="15" x14ac:dyDescent="0.25">
      <c r="A16" t="s">
        <v>203</v>
      </c>
      <c r="B16" t="s">
        <v>13</v>
      </c>
      <c r="C16" t="s">
        <v>205</v>
      </c>
      <c r="D16" t="s">
        <v>497</v>
      </c>
      <c r="E16">
        <v>0.67400000000000004</v>
      </c>
      <c r="F16">
        <v>0.83299999999999996</v>
      </c>
      <c r="G16">
        <v>7782</v>
      </c>
    </row>
    <row r="17" spans="1:7" ht="15" x14ac:dyDescent="0.25">
      <c r="A17" t="s">
        <v>203</v>
      </c>
      <c r="B17" t="s">
        <v>13</v>
      </c>
      <c r="C17" t="s">
        <v>206</v>
      </c>
      <c r="D17" t="s">
        <v>497</v>
      </c>
      <c r="E17">
        <v>0.626</v>
      </c>
      <c r="F17">
        <v>0.74399999999999999</v>
      </c>
      <c r="G17">
        <v>8355</v>
      </c>
    </row>
    <row r="18" spans="1:7" ht="15" x14ac:dyDescent="0.25">
      <c r="A18" t="s">
        <v>203</v>
      </c>
      <c r="B18" t="s">
        <v>13</v>
      </c>
      <c r="C18" t="s">
        <v>207</v>
      </c>
      <c r="D18" t="s">
        <v>497</v>
      </c>
      <c r="E18">
        <v>0.78700000000000003</v>
      </c>
      <c r="F18">
        <v>0.77</v>
      </c>
      <c r="G18">
        <v>8777</v>
      </c>
    </row>
    <row r="19" spans="1:7" ht="15" x14ac:dyDescent="0.25">
      <c r="A19" t="s">
        <v>203</v>
      </c>
      <c r="B19" t="s">
        <v>13</v>
      </c>
      <c r="C19" t="s">
        <v>208</v>
      </c>
      <c r="D19" t="s">
        <v>497</v>
      </c>
      <c r="E19">
        <v>0.77100000000000002</v>
      </c>
      <c r="F19">
        <v>0.69199999999999995</v>
      </c>
      <c r="G19">
        <v>6192</v>
      </c>
    </row>
    <row r="20" spans="1:7" ht="15" x14ac:dyDescent="0.25">
      <c r="A20" t="s">
        <v>203</v>
      </c>
      <c r="B20" t="s">
        <v>13</v>
      </c>
      <c r="C20" t="s">
        <v>209</v>
      </c>
      <c r="D20" t="s">
        <v>497</v>
      </c>
      <c r="E20">
        <v>0.58799999999999997</v>
      </c>
      <c r="F20">
        <v>0.75</v>
      </c>
      <c r="G20">
        <v>3858</v>
      </c>
    </row>
    <row r="21" spans="1:7" ht="15" x14ac:dyDescent="0.25">
      <c r="A21" t="s">
        <v>203</v>
      </c>
      <c r="B21" t="s">
        <v>13</v>
      </c>
      <c r="C21" t="s">
        <v>210</v>
      </c>
      <c r="D21" t="s">
        <v>497</v>
      </c>
      <c r="E21">
        <v>0.66700000000000004</v>
      </c>
      <c r="F21">
        <v>0.66700000000000004</v>
      </c>
      <c r="G21">
        <v>7079</v>
      </c>
    </row>
    <row r="22" spans="1:7" ht="15" x14ac:dyDescent="0.25">
      <c r="A22" t="s">
        <v>211</v>
      </c>
      <c r="B22" t="s">
        <v>8</v>
      </c>
      <c r="C22" t="s">
        <v>212</v>
      </c>
      <c r="D22" t="s">
        <v>497</v>
      </c>
      <c r="E22">
        <v>0.65700000000000003</v>
      </c>
      <c r="F22">
        <v>0.65900000000000003</v>
      </c>
      <c r="G22">
        <v>7919</v>
      </c>
    </row>
    <row r="23" spans="1:7" ht="15" x14ac:dyDescent="0.25">
      <c r="A23" t="s">
        <v>211</v>
      </c>
      <c r="B23" t="s">
        <v>11</v>
      </c>
      <c r="C23" t="s">
        <v>213</v>
      </c>
      <c r="D23" t="s">
        <v>497</v>
      </c>
      <c r="E23">
        <v>0.73199999999999998</v>
      </c>
      <c r="F23">
        <v>0.68500000000000005</v>
      </c>
      <c r="G23">
        <v>7059</v>
      </c>
    </row>
    <row r="24" spans="1:7" ht="15" x14ac:dyDescent="0.25">
      <c r="A24" t="s">
        <v>211</v>
      </c>
      <c r="B24" t="s">
        <v>11</v>
      </c>
      <c r="C24" t="s">
        <v>214</v>
      </c>
      <c r="D24" t="s">
        <v>497</v>
      </c>
      <c r="E24">
        <v>0.53300000000000003</v>
      </c>
      <c r="F24">
        <v>0.71199999999999997</v>
      </c>
      <c r="G24">
        <v>7499</v>
      </c>
    </row>
    <row r="25" spans="1:7" ht="15" x14ac:dyDescent="0.25">
      <c r="A25" t="s">
        <v>211</v>
      </c>
      <c r="B25" t="s">
        <v>11</v>
      </c>
      <c r="C25" t="s">
        <v>215</v>
      </c>
      <c r="D25" t="s">
        <v>497</v>
      </c>
      <c r="E25">
        <v>0.63700000000000001</v>
      </c>
      <c r="F25">
        <v>0.63200000000000001</v>
      </c>
      <c r="G25">
        <v>6844</v>
      </c>
    </row>
    <row r="26" spans="1:7" ht="15" x14ac:dyDescent="0.25">
      <c r="A26" t="s">
        <v>211</v>
      </c>
      <c r="B26" t="s">
        <v>17</v>
      </c>
      <c r="C26" t="s">
        <v>216</v>
      </c>
      <c r="D26" t="s">
        <v>497</v>
      </c>
      <c r="E26">
        <v>0.70099999999999996</v>
      </c>
      <c r="F26">
        <v>0.61899999999999999</v>
      </c>
      <c r="G26">
        <v>7403</v>
      </c>
    </row>
    <row r="27" spans="1:7" ht="15" x14ac:dyDescent="0.25">
      <c r="A27" t="s">
        <v>211</v>
      </c>
      <c r="B27" t="s">
        <v>17</v>
      </c>
      <c r="C27" t="s">
        <v>217</v>
      </c>
      <c r="D27" t="s">
        <v>497</v>
      </c>
      <c r="E27">
        <v>0.66900000000000004</v>
      </c>
      <c r="F27">
        <v>0.56000000000000005</v>
      </c>
      <c r="G27">
        <v>7233</v>
      </c>
    </row>
    <row r="28" spans="1:7" ht="15" x14ac:dyDescent="0.25">
      <c r="A28" t="s">
        <v>211</v>
      </c>
      <c r="B28" t="s">
        <v>17</v>
      </c>
      <c r="C28" t="s">
        <v>218</v>
      </c>
      <c r="D28" t="s">
        <v>497</v>
      </c>
      <c r="E28">
        <v>0.33300000000000002</v>
      </c>
      <c r="F28">
        <v>0.75</v>
      </c>
      <c r="G28">
        <v>10448</v>
      </c>
    </row>
    <row r="29" spans="1:7" ht="15" x14ac:dyDescent="0.25">
      <c r="A29" t="s">
        <v>211</v>
      </c>
      <c r="B29" t="s">
        <v>17</v>
      </c>
      <c r="C29" t="s">
        <v>219</v>
      </c>
      <c r="D29" t="s">
        <v>497</v>
      </c>
      <c r="E29">
        <v>0.61499999999999999</v>
      </c>
      <c r="F29">
        <v>0.53800000000000003</v>
      </c>
      <c r="G29">
        <v>4911</v>
      </c>
    </row>
    <row r="30" spans="1:7" ht="15" x14ac:dyDescent="0.25">
      <c r="A30" t="s">
        <v>220</v>
      </c>
      <c r="B30" t="s">
        <v>14</v>
      </c>
      <c r="C30" t="s">
        <v>221</v>
      </c>
      <c r="D30" t="s">
        <v>497</v>
      </c>
      <c r="E30">
        <v>0.63500000000000001</v>
      </c>
      <c r="F30">
        <v>0.629</v>
      </c>
      <c r="G30">
        <v>6673</v>
      </c>
    </row>
    <row r="31" spans="1:7" ht="15" x14ac:dyDescent="0.25">
      <c r="A31" t="s">
        <v>220</v>
      </c>
      <c r="B31" t="s">
        <v>14</v>
      </c>
      <c r="C31" t="s">
        <v>222</v>
      </c>
      <c r="D31" t="s">
        <v>497</v>
      </c>
      <c r="E31">
        <v>0.67600000000000005</v>
      </c>
      <c r="F31">
        <v>0.68</v>
      </c>
      <c r="G31">
        <v>4491</v>
      </c>
    </row>
    <row r="32" spans="1:7" ht="15" x14ac:dyDescent="0.25">
      <c r="A32" t="s">
        <v>220</v>
      </c>
      <c r="B32" t="s">
        <v>14</v>
      </c>
      <c r="C32" t="s">
        <v>223</v>
      </c>
      <c r="D32" t="s">
        <v>497</v>
      </c>
      <c r="E32"/>
      <c r="F32"/>
      <c r="G32"/>
    </row>
    <row r="33" spans="1:7" ht="15" x14ac:dyDescent="0.25">
      <c r="A33" t="s">
        <v>224</v>
      </c>
      <c r="B33" t="s">
        <v>15</v>
      </c>
      <c r="C33" t="s">
        <v>225</v>
      </c>
      <c r="D33" t="s">
        <v>497</v>
      </c>
      <c r="E33">
        <v>0.76900000000000002</v>
      </c>
      <c r="F33">
        <v>0.73899999999999999</v>
      </c>
      <c r="G33">
        <v>10836</v>
      </c>
    </row>
    <row r="34" spans="1:7" ht="15" x14ac:dyDescent="0.25">
      <c r="A34" t="s">
        <v>224</v>
      </c>
      <c r="B34" t="s">
        <v>15</v>
      </c>
      <c r="C34" t="s">
        <v>226</v>
      </c>
      <c r="D34" t="s">
        <v>497</v>
      </c>
      <c r="E34">
        <v>0.58199999999999996</v>
      </c>
      <c r="F34">
        <v>0.64300000000000002</v>
      </c>
      <c r="G34">
        <v>6520</v>
      </c>
    </row>
    <row r="35" spans="1:7" ht="15" x14ac:dyDescent="0.25">
      <c r="A35" t="s">
        <v>224</v>
      </c>
      <c r="B35" t="s">
        <v>15</v>
      </c>
      <c r="C35" t="s">
        <v>227</v>
      </c>
      <c r="D35" t="s">
        <v>497</v>
      </c>
      <c r="E35">
        <v>0.76600000000000001</v>
      </c>
      <c r="F35">
        <v>0.72599999999999998</v>
      </c>
      <c r="G35">
        <v>6951</v>
      </c>
    </row>
    <row r="36" spans="1:7" ht="15" x14ac:dyDescent="0.25">
      <c r="A36" t="s">
        <v>224</v>
      </c>
      <c r="B36" t="s">
        <v>15</v>
      </c>
      <c r="C36" t="s">
        <v>228</v>
      </c>
      <c r="D36" t="s">
        <v>497</v>
      </c>
      <c r="E36">
        <v>0.59399999999999997</v>
      </c>
      <c r="F36">
        <v>0.67500000000000004</v>
      </c>
      <c r="G36">
        <v>4711</v>
      </c>
    </row>
    <row r="37" spans="1:7" ht="15" x14ac:dyDescent="0.25">
      <c r="A37" t="s">
        <v>224</v>
      </c>
      <c r="B37" t="s">
        <v>15</v>
      </c>
      <c r="C37" t="s">
        <v>229</v>
      </c>
      <c r="D37" t="s">
        <v>497</v>
      </c>
      <c r="E37">
        <v>0.82799999999999996</v>
      </c>
      <c r="F37">
        <v>0.67600000000000005</v>
      </c>
      <c r="G37">
        <v>7143</v>
      </c>
    </row>
    <row r="38" spans="1:7" ht="15" x14ac:dyDescent="0.25">
      <c r="A38" t="s">
        <v>224</v>
      </c>
      <c r="B38" t="s">
        <v>22</v>
      </c>
      <c r="C38" t="s">
        <v>230</v>
      </c>
      <c r="D38" t="s">
        <v>497</v>
      </c>
      <c r="E38">
        <v>0.69399999999999995</v>
      </c>
      <c r="F38">
        <v>0.69199999999999995</v>
      </c>
      <c r="G38">
        <v>8949</v>
      </c>
    </row>
    <row r="39" spans="1:7" ht="15" x14ac:dyDescent="0.25">
      <c r="A39" t="s">
        <v>224</v>
      </c>
      <c r="B39" t="s">
        <v>22</v>
      </c>
      <c r="C39" t="s">
        <v>231</v>
      </c>
      <c r="D39" t="s">
        <v>497</v>
      </c>
      <c r="E39">
        <v>0.71899999999999997</v>
      </c>
      <c r="F39">
        <v>0.77100000000000002</v>
      </c>
      <c r="G39">
        <v>8834</v>
      </c>
    </row>
    <row r="40" spans="1:7" ht="15" x14ac:dyDescent="0.25">
      <c r="A40" t="s">
        <v>232</v>
      </c>
      <c r="B40" t="s">
        <v>9</v>
      </c>
      <c r="C40" t="s">
        <v>233</v>
      </c>
      <c r="D40" t="s">
        <v>497</v>
      </c>
      <c r="E40">
        <v>0.70899999999999996</v>
      </c>
      <c r="F40">
        <v>0.62</v>
      </c>
      <c r="G40">
        <v>8422</v>
      </c>
    </row>
    <row r="41" spans="1:7" ht="15" x14ac:dyDescent="0.25">
      <c r="A41" t="s">
        <v>234</v>
      </c>
      <c r="B41" t="s">
        <v>2</v>
      </c>
      <c r="C41" t="s">
        <v>235</v>
      </c>
      <c r="D41" t="s">
        <v>497</v>
      </c>
      <c r="E41">
        <v>0.70799999999999996</v>
      </c>
      <c r="F41">
        <v>0.66700000000000004</v>
      </c>
      <c r="G41">
        <v>10598</v>
      </c>
    </row>
    <row r="42" spans="1:7" ht="15" x14ac:dyDescent="0.25">
      <c r="A42" t="s">
        <v>234</v>
      </c>
      <c r="B42" t="s">
        <v>3</v>
      </c>
      <c r="C42" t="s">
        <v>236</v>
      </c>
      <c r="D42" t="s">
        <v>497</v>
      </c>
      <c r="E42">
        <v>0.66700000000000004</v>
      </c>
      <c r="F42">
        <v>0.74199999999999999</v>
      </c>
      <c r="G42">
        <v>9838</v>
      </c>
    </row>
    <row r="43" spans="1:7" ht="15" x14ac:dyDescent="0.25">
      <c r="A43" t="s">
        <v>234</v>
      </c>
      <c r="B43" t="s">
        <v>3</v>
      </c>
      <c r="C43" t="s">
        <v>237</v>
      </c>
      <c r="D43" t="s">
        <v>497</v>
      </c>
      <c r="E43"/>
      <c r="F43"/>
      <c r="G43"/>
    </row>
    <row r="44" spans="1:7" ht="15" x14ac:dyDescent="0.25">
      <c r="A44" t="s">
        <v>234</v>
      </c>
      <c r="B44" t="s">
        <v>5</v>
      </c>
      <c r="C44" t="s">
        <v>238</v>
      </c>
      <c r="D44" t="s">
        <v>497</v>
      </c>
      <c r="E44">
        <v>0.64300000000000002</v>
      </c>
      <c r="F44">
        <v>0.55600000000000005</v>
      </c>
      <c r="G44">
        <v>9509</v>
      </c>
    </row>
    <row r="45" spans="1:7" ht="15" x14ac:dyDescent="0.25">
      <c r="A45" t="s">
        <v>234</v>
      </c>
      <c r="B45" t="s">
        <v>7</v>
      </c>
      <c r="C45" t="s">
        <v>239</v>
      </c>
      <c r="D45" t="s">
        <v>497</v>
      </c>
      <c r="E45">
        <v>0.69</v>
      </c>
      <c r="F45">
        <v>0.63100000000000001</v>
      </c>
      <c r="G45">
        <v>6959</v>
      </c>
    </row>
    <row r="46" spans="1:7" ht="15" x14ac:dyDescent="0.25">
      <c r="A46" t="s">
        <v>234</v>
      </c>
      <c r="B46" t="s">
        <v>7</v>
      </c>
      <c r="C46" t="s">
        <v>240</v>
      </c>
      <c r="D46" t="s">
        <v>497</v>
      </c>
      <c r="E46">
        <v>0.5</v>
      </c>
      <c r="F46">
        <v>0.57999999999999996</v>
      </c>
      <c r="G46">
        <v>7605</v>
      </c>
    </row>
    <row r="47" spans="1:7" ht="15" x14ac:dyDescent="0.25">
      <c r="A47" t="s">
        <v>234</v>
      </c>
      <c r="B47" t="s">
        <v>12</v>
      </c>
      <c r="C47" t="s">
        <v>241</v>
      </c>
      <c r="D47" t="s">
        <v>497</v>
      </c>
      <c r="E47">
        <v>0.69299999999999995</v>
      </c>
      <c r="F47">
        <v>0.61</v>
      </c>
      <c r="G47">
        <v>9766</v>
      </c>
    </row>
    <row r="48" spans="1:7" ht="15" x14ac:dyDescent="0.25">
      <c r="A48" t="s">
        <v>234</v>
      </c>
      <c r="B48" t="s">
        <v>16</v>
      </c>
      <c r="C48" t="s">
        <v>242</v>
      </c>
      <c r="D48" t="s">
        <v>497</v>
      </c>
      <c r="E48">
        <v>0.64</v>
      </c>
      <c r="F48">
        <v>0.63700000000000001</v>
      </c>
      <c r="G48">
        <v>7363</v>
      </c>
    </row>
    <row r="49" spans="1:7" ht="15" x14ac:dyDescent="0.25">
      <c r="A49" t="s">
        <v>234</v>
      </c>
      <c r="B49" t="s">
        <v>16</v>
      </c>
      <c r="C49" t="s">
        <v>243</v>
      </c>
      <c r="D49" t="s">
        <v>497</v>
      </c>
      <c r="E49">
        <v>0.68300000000000005</v>
      </c>
      <c r="F49">
        <v>0.59799999999999998</v>
      </c>
      <c r="G49">
        <v>8847</v>
      </c>
    </row>
    <row r="50" spans="1:7" ht="15" x14ac:dyDescent="0.25">
      <c r="A50" t="s">
        <v>234</v>
      </c>
      <c r="B50" t="s">
        <v>16</v>
      </c>
      <c r="C50" t="s">
        <v>244</v>
      </c>
      <c r="D50" t="s">
        <v>497</v>
      </c>
      <c r="E50">
        <v>0.61699999999999999</v>
      </c>
      <c r="F50">
        <v>0.61</v>
      </c>
      <c r="G50">
        <v>5900</v>
      </c>
    </row>
    <row r="51" spans="1:7" ht="15" x14ac:dyDescent="0.25">
      <c r="A51" t="s">
        <v>234</v>
      </c>
      <c r="B51" t="s">
        <v>16</v>
      </c>
      <c r="C51" t="s">
        <v>245</v>
      </c>
      <c r="D51" t="s">
        <v>497</v>
      </c>
      <c r="E51">
        <v>0.68300000000000005</v>
      </c>
      <c r="F51">
        <v>0.60299999999999998</v>
      </c>
      <c r="G51">
        <v>7032</v>
      </c>
    </row>
    <row r="52" spans="1:7" ht="15" x14ac:dyDescent="0.25">
      <c r="A52" t="s">
        <v>246</v>
      </c>
      <c r="B52" t="s">
        <v>19</v>
      </c>
      <c r="C52" t="s">
        <v>247</v>
      </c>
      <c r="D52" t="s">
        <v>497</v>
      </c>
      <c r="E52">
        <v>0.70699999999999996</v>
      </c>
      <c r="F52">
        <v>0.67900000000000005</v>
      </c>
      <c r="G52">
        <v>9000</v>
      </c>
    </row>
    <row r="53" spans="1:7" ht="15" x14ac:dyDescent="0.25">
      <c r="A53" t="s">
        <v>246</v>
      </c>
      <c r="B53" t="s">
        <v>19</v>
      </c>
      <c r="C53" t="s">
        <v>248</v>
      </c>
      <c r="D53" t="s">
        <v>497</v>
      </c>
      <c r="E53">
        <v>0.65400000000000003</v>
      </c>
      <c r="F53">
        <v>0.68899999999999995</v>
      </c>
      <c r="G53">
        <v>6266</v>
      </c>
    </row>
    <row r="54" spans="1:7" ht="15" x14ac:dyDescent="0.25">
      <c r="A54" t="s">
        <v>246</v>
      </c>
      <c r="B54" t="s">
        <v>19</v>
      </c>
      <c r="C54" t="s">
        <v>249</v>
      </c>
      <c r="D54" t="s">
        <v>497</v>
      </c>
      <c r="E54">
        <v>0.71699999999999997</v>
      </c>
      <c r="F54">
        <v>0.71399999999999997</v>
      </c>
      <c r="G54">
        <v>7917</v>
      </c>
    </row>
    <row r="55" spans="1:7" ht="15" x14ac:dyDescent="0.25">
      <c r="A55" t="s">
        <v>246</v>
      </c>
      <c r="B55" t="s">
        <v>19</v>
      </c>
      <c r="C55" t="s">
        <v>250</v>
      </c>
      <c r="D55" t="s">
        <v>497</v>
      </c>
      <c r="E55"/>
      <c r="F55">
        <v>1</v>
      </c>
      <c r="G55"/>
    </row>
    <row r="56" spans="1:7" ht="15" x14ac:dyDescent="0.25">
      <c r="A56" t="s">
        <v>246</v>
      </c>
      <c r="B56" t="s">
        <v>19</v>
      </c>
      <c r="C56" t="s">
        <v>251</v>
      </c>
      <c r="D56" t="s">
        <v>497</v>
      </c>
      <c r="E56">
        <v>0.63600000000000001</v>
      </c>
      <c r="F56">
        <v>0.6</v>
      </c>
      <c r="G56">
        <v>7233</v>
      </c>
    </row>
    <row r="57" spans="1:7" ht="15" x14ac:dyDescent="0.25">
      <c r="A57" t="s">
        <v>246</v>
      </c>
      <c r="B57" t="s">
        <v>19</v>
      </c>
      <c r="C57" t="s">
        <v>252</v>
      </c>
      <c r="D57" t="s">
        <v>497</v>
      </c>
      <c r="E57">
        <v>0.77</v>
      </c>
      <c r="F57">
        <v>0.64700000000000002</v>
      </c>
      <c r="G57">
        <v>8616</v>
      </c>
    </row>
    <row r="58" spans="1:7" ht="15" x14ac:dyDescent="0.25">
      <c r="A58" t="s">
        <v>253</v>
      </c>
      <c r="B58" t="s">
        <v>1</v>
      </c>
      <c r="C58" t="s">
        <v>254</v>
      </c>
      <c r="D58" t="s">
        <v>497</v>
      </c>
      <c r="E58">
        <v>0.66500000000000004</v>
      </c>
      <c r="F58">
        <v>0.71199999999999997</v>
      </c>
      <c r="G58">
        <v>6944</v>
      </c>
    </row>
    <row r="59" spans="1:7" ht="15" x14ac:dyDescent="0.25">
      <c r="A59" t="s">
        <v>253</v>
      </c>
      <c r="B59" t="s">
        <v>6</v>
      </c>
      <c r="C59" t="s">
        <v>255</v>
      </c>
      <c r="D59" t="s">
        <v>497</v>
      </c>
      <c r="E59"/>
      <c r="F59"/>
      <c r="G59"/>
    </row>
    <row r="60" spans="1:7" ht="15" x14ac:dyDescent="0.25">
      <c r="A60" t="s">
        <v>253</v>
      </c>
      <c r="B60" t="s">
        <v>6</v>
      </c>
      <c r="C60" t="s">
        <v>256</v>
      </c>
      <c r="D60" t="s">
        <v>497</v>
      </c>
      <c r="E60">
        <v>0.61299999999999999</v>
      </c>
      <c r="F60">
        <v>0.70099999999999996</v>
      </c>
      <c r="G60">
        <v>9301</v>
      </c>
    </row>
    <row r="61" spans="1:7" ht="15" x14ac:dyDescent="0.25">
      <c r="A61" t="s">
        <v>253</v>
      </c>
      <c r="B61" t="s">
        <v>20</v>
      </c>
      <c r="C61" t="s">
        <v>257</v>
      </c>
      <c r="D61" t="s">
        <v>497</v>
      </c>
      <c r="E61">
        <v>0.66200000000000003</v>
      </c>
      <c r="F61">
        <v>0.59299999999999997</v>
      </c>
      <c r="G61">
        <v>9879</v>
      </c>
    </row>
    <row r="62" spans="1:7" ht="15" x14ac:dyDescent="0.25">
      <c r="A62" t="s">
        <v>253</v>
      </c>
      <c r="B62" t="s">
        <v>20</v>
      </c>
      <c r="C62" t="s">
        <v>258</v>
      </c>
      <c r="D62" t="s">
        <v>497</v>
      </c>
      <c r="E62">
        <v>0.80300000000000005</v>
      </c>
      <c r="F62">
        <v>0.76100000000000001</v>
      </c>
      <c r="G62">
        <v>9021</v>
      </c>
    </row>
    <row r="63" spans="1:7" ht="15" x14ac:dyDescent="0.25">
      <c r="A63" t="s">
        <v>253</v>
      </c>
      <c r="B63" t="s">
        <v>20</v>
      </c>
      <c r="C63" t="s">
        <v>259</v>
      </c>
      <c r="D63" t="s">
        <v>497</v>
      </c>
      <c r="E63">
        <v>0.66700000000000004</v>
      </c>
      <c r="F63">
        <v>0.60699999999999998</v>
      </c>
      <c r="G63">
        <v>6513</v>
      </c>
    </row>
    <row r="64" spans="1:7" ht="15" x14ac:dyDescent="0.25">
      <c r="A64" t="s">
        <v>253</v>
      </c>
      <c r="B64" t="s">
        <v>20</v>
      </c>
      <c r="C64" t="s">
        <v>260</v>
      </c>
      <c r="D64" t="s">
        <v>497</v>
      </c>
      <c r="E64">
        <v>0.72699999999999998</v>
      </c>
      <c r="F64">
        <v>0.68500000000000005</v>
      </c>
      <c r="G64">
        <v>8140</v>
      </c>
    </row>
    <row r="65" spans="1:7" ht="15" x14ac:dyDescent="0.25">
      <c r="A65" t="s">
        <v>253</v>
      </c>
      <c r="B65" t="s">
        <v>166</v>
      </c>
      <c r="C65" t="s">
        <v>261</v>
      </c>
      <c r="D65" t="s">
        <v>497</v>
      </c>
      <c r="E65">
        <v>0.75</v>
      </c>
      <c r="F65">
        <v>0.76200000000000001</v>
      </c>
      <c r="G65">
        <v>8040</v>
      </c>
    </row>
    <row r="66" spans="1:7" ht="15" x14ac:dyDescent="0.25">
      <c r="A66" t="s">
        <v>253</v>
      </c>
      <c r="B66" t="s">
        <v>166</v>
      </c>
      <c r="C66" t="s">
        <v>262</v>
      </c>
      <c r="D66" t="s">
        <v>497</v>
      </c>
      <c r="E66">
        <v>0.73599999999999999</v>
      </c>
      <c r="F66">
        <v>0.70099999999999996</v>
      </c>
      <c r="G66">
        <v>7395</v>
      </c>
    </row>
    <row r="67" spans="1:7" ht="15" x14ac:dyDescent="0.25">
      <c r="A67" t="s">
        <v>253</v>
      </c>
      <c r="B67" t="s">
        <v>166</v>
      </c>
      <c r="C67" t="s">
        <v>263</v>
      </c>
      <c r="D67" t="s">
        <v>497</v>
      </c>
      <c r="E67">
        <v>0.65900000000000003</v>
      </c>
      <c r="F67">
        <v>0.54200000000000004</v>
      </c>
      <c r="G67">
        <v>4882</v>
      </c>
    </row>
    <row r="68" spans="1:7" ht="15" x14ac:dyDescent="0.25">
      <c r="A68" t="s">
        <v>253</v>
      </c>
      <c r="B68" t="s">
        <v>23</v>
      </c>
      <c r="C68" t="s">
        <v>264</v>
      </c>
      <c r="D68" t="s">
        <v>497</v>
      </c>
      <c r="E68">
        <v>0.67700000000000005</v>
      </c>
      <c r="F68">
        <v>0.57699999999999996</v>
      </c>
      <c r="G68">
        <v>9948</v>
      </c>
    </row>
    <row r="69" spans="1:7" ht="15" x14ac:dyDescent="0.25">
      <c r="A69" t="s">
        <v>253</v>
      </c>
      <c r="B69" t="s">
        <v>23</v>
      </c>
      <c r="C69" t="s">
        <v>265</v>
      </c>
      <c r="D69" t="s">
        <v>497</v>
      </c>
      <c r="E69">
        <v>0.83699999999999997</v>
      </c>
      <c r="F69">
        <v>0.78900000000000003</v>
      </c>
      <c r="G69">
        <v>8380</v>
      </c>
    </row>
    <row r="70" spans="1:7" ht="15" x14ac:dyDescent="0.25">
      <c r="A70" t="s">
        <v>253</v>
      </c>
      <c r="B70" t="s">
        <v>23</v>
      </c>
      <c r="C70" t="s">
        <v>266</v>
      </c>
      <c r="D70" t="s">
        <v>497</v>
      </c>
      <c r="E70">
        <v>0.72699999999999998</v>
      </c>
      <c r="F70">
        <v>0.71099999999999997</v>
      </c>
      <c r="G70">
        <v>8944</v>
      </c>
    </row>
    <row r="71" spans="1:7" ht="15" x14ac:dyDescent="0.25">
      <c r="A71" t="s">
        <v>496</v>
      </c>
      <c r="B71" t="s">
        <v>496</v>
      </c>
      <c r="C71" t="s">
        <v>496</v>
      </c>
      <c r="D71" t="s">
        <v>496</v>
      </c>
      <c r="E71">
        <v>0.68400000000000005</v>
      </c>
      <c r="F71">
        <v>0.67200000000000004</v>
      </c>
      <c r="G71">
        <v>7402</v>
      </c>
    </row>
  </sheetData>
  <pageMargins left="0.75" right="0.75" top="1" bottom="1" header="0.5" footer="0.5"/>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15</vt:i4>
      </vt:variant>
    </vt:vector>
  </HeadingPairs>
  <TitlesOfParts>
    <vt:vector size="27" baseType="lpstr">
      <vt:lpstr>Overview</vt:lpstr>
      <vt:lpstr>Performance Comparison QTR</vt:lpstr>
      <vt:lpstr>Performance Comparison PYD</vt:lpstr>
      <vt:lpstr>CL report QTR</vt:lpstr>
      <vt:lpstr>CL report PYD</vt:lpstr>
      <vt:lpstr>CL list</vt:lpstr>
      <vt:lpstr>Crosswalk</vt:lpstr>
      <vt:lpstr>Negotiations</vt:lpstr>
      <vt:lpstr>top_line_QTR</vt:lpstr>
      <vt:lpstr>top_line_PYD</vt:lpstr>
      <vt:lpstr>full_report_QTR</vt:lpstr>
      <vt:lpstr>full_report_PYD</vt:lpstr>
      <vt:lpstr>full_report_PYD</vt:lpstr>
      <vt:lpstr>full_report_QTR</vt:lpstr>
      <vt:lpstr>lwdb</vt:lpstr>
      <vt:lpstr>office</vt:lpstr>
      <vt:lpstr>office2</vt:lpstr>
      <vt:lpstr>'CL report PYD'!Print_Area</vt:lpstr>
      <vt:lpstr>'CL report QTR'!Print_Area</vt:lpstr>
      <vt:lpstr>'Performance Comparison PYD'!Print_Area</vt:lpstr>
      <vt:lpstr>'Performance Comparison QTR'!Print_Area</vt:lpstr>
      <vt:lpstr>'CL report PYD'!Print_Titles</vt:lpstr>
      <vt:lpstr>'CL report QTR'!Print_Titles</vt:lpstr>
      <vt:lpstr>'Performance Comparison PYD'!Print_Titles</vt:lpstr>
      <vt:lpstr>'Performance Comparison QTR'!Print_Titles</vt:lpstr>
      <vt:lpstr>top_line_PYD</vt:lpstr>
      <vt:lpstr>top_line_QTR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Dziadosz, Thomas</dc:creator>
  <cp:lastModifiedBy>Christine Roggenbaum</cp:lastModifiedBy>
  <dcterms:created xsi:type="dcterms:W3CDTF">2018-05-29T18:02:44Z</dcterms:created>
  <dcterms:modified xsi:type="dcterms:W3CDTF">2023-11-08T18:41:08Z</dcterms:modified>
</cp:coreProperties>
</file>